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470" windowWidth="12000" windowHeight="6530" tabRatio="951"/>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 name="LegisLimitComp-Undergrad" sheetId="24" r:id="rId15"/>
    <sheet name="LegisLimitComp-Grad" sheetId="25" r:id="rId16"/>
    <sheet name="LegisLimitComp-Prof" sheetId="26" r:id="rId17"/>
  </sheet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5">'LegisLimitComp-Grad'!$A$1:$P$37</definedName>
    <definedName name="_xlnm.Print_Area" localSheetId="16">'LegisLimitComp-Prof'!$A$1:$L$34</definedName>
    <definedName name="_xlnm.Print_Area" localSheetId="14">'LegisLimitComp-Undergrad'!$A$1:$P$64</definedName>
    <definedName name="_xlnm.Print_Area" localSheetId="10">Narrative!$A$1:$D$24</definedName>
    <definedName name="_xlnm.Print_Area" localSheetId="8">Professional!$A$1:$I$62</definedName>
    <definedName name="_xlnm.Print_Area" localSheetId="13">'Prof''l PeerLimit'!$A$1:$C$35</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'UnderGrad&amp;GradPeerLimits'!$A$1:$E$28</definedName>
    <definedName name="_xlnm.Print_Area" localSheetId="3">USAO!$A$1:$M$66</definedName>
    <definedName name="_xlnm.Print_Titles" localSheetId="14">'LegisLimitComp-Undergrad'!$1:$5</definedName>
    <definedName name="Professional">#REF!</definedName>
    <definedName name="UG_Regional_Univ">#REF!</definedName>
    <definedName name="Undergrad_Graduate">#REF!</definedName>
  </definedNames>
  <calcPr calcId="145621"/>
</workbook>
</file>

<file path=xl/calcChain.xml><?xml version="1.0" encoding="utf-8"?>
<calcChain xmlns="http://schemas.openxmlformats.org/spreadsheetml/2006/main">
  <c r="F39" i="24" l="1"/>
  <c r="L20" i="26" l="1"/>
  <c r="K20" i="26"/>
  <c r="J20" i="26"/>
  <c r="E20" i="26"/>
  <c r="F20" i="26" s="1"/>
  <c r="D20" i="26"/>
  <c r="L6" i="25" l="1"/>
  <c r="L7" i="25"/>
  <c r="J19" i="25" l="1"/>
  <c r="O35" i="25" l="1"/>
  <c r="P35" i="25" s="1"/>
  <c r="L35" i="25"/>
  <c r="N35" i="25" s="1"/>
  <c r="K35" i="25"/>
  <c r="G35" i="25"/>
  <c r="H35" i="25" s="1"/>
  <c r="F35" i="25"/>
  <c r="E35" i="25"/>
  <c r="D35" i="25"/>
  <c r="C35" i="25"/>
  <c r="O34" i="25"/>
  <c r="P34" i="25" s="1"/>
  <c r="L34" i="25"/>
  <c r="N34" i="25" s="1"/>
  <c r="K34" i="25"/>
  <c r="G34" i="25"/>
  <c r="H34" i="25" s="1"/>
  <c r="F34" i="25"/>
  <c r="E34" i="25"/>
  <c r="D34" i="25"/>
  <c r="C34" i="25"/>
  <c r="B19" i="25"/>
  <c r="M34" i="25" l="1"/>
  <c r="M35" i="25"/>
  <c r="L14" i="25" l="1"/>
  <c r="N14" i="25" s="1"/>
  <c r="K14" i="25"/>
  <c r="F14" i="25"/>
  <c r="E14" i="25"/>
  <c r="D14" i="25"/>
  <c r="G14" i="25" s="1"/>
  <c r="H14" i="25" s="1"/>
  <c r="C14" i="25"/>
  <c r="D10" i="25"/>
  <c r="D7" i="25"/>
  <c r="D6" i="25"/>
  <c r="N63" i="24"/>
  <c r="F63" i="24"/>
  <c r="P36" i="24"/>
  <c r="N36" i="24"/>
  <c r="H36" i="24"/>
  <c r="F36" i="24"/>
  <c r="O14" i="25" l="1"/>
  <c r="P14" i="25" s="1"/>
  <c r="M14" i="25"/>
  <c r="O7" i="25"/>
  <c r="P7" i="25" s="1"/>
  <c r="N7" i="25"/>
  <c r="K7" i="25"/>
  <c r="G7" i="25"/>
  <c r="H7" i="25" s="1"/>
  <c r="F7" i="25"/>
  <c r="C7" i="25"/>
  <c r="N6" i="25"/>
  <c r="K6" i="25"/>
  <c r="G6" i="25"/>
  <c r="H6" i="25" s="1"/>
  <c r="F6" i="25"/>
  <c r="C6" i="25"/>
  <c r="O6" i="25" l="1"/>
  <c r="P6" i="25" s="1"/>
  <c r="M6" i="25"/>
  <c r="M7" i="25"/>
  <c r="E6" i="25"/>
  <c r="E7" i="25"/>
  <c r="L55" i="24"/>
  <c r="O55" i="24" s="1"/>
  <c r="P55" i="24" s="1"/>
  <c r="K55" i="24"/>
  <c r="G55" i="24"/>
  <c r="H55" i="24" s="1"/>
  <c r="D55" i="24"/>
  <c r="F55" i="24" s="1"/>
  <c r="C55" i="24"/>
  <c r="B8" i="24"/>
  <c r="B21" i="24"/>
  <c r="B35" i="24"/>
  <c r="B36" i="24"/>
  <c r="M55" i="24" l="1"/>
  <c r="N55" i="24"/>
  <c r="E55" i="24"/>
  <c r="G42" i="58" l="1"/>
  <c r="F42" i="58" s="1"/>
  <c r="E42" i="58"/>
  <c r="D42" i="58"/>
  <c r="G41" i="58"/>
  <c r="F41" i="58"/>
  <c r="E41" i="58"/>
  <c r="D41" i="58" s="1"/>
  <c r="G40" i="58"/>
  <c r="F40" i="58" s="1"/>
  <c r="H40" i="58" s="1"/>
  <c r="I40" i="58" s="1"/>
  <c r="E40" i="58"/>
  <c r="D40" i="58"/>
  <c r="G39" i="58"/>
  <c r="F39" i="58"/>
  <c r="H39" i="58" s="1"/>
  <c r="I39" i="58" s="1"/>
  <c r="E39" i="58"/>
  <c r="D39" i="58" s="1"/>
  <c r="G30" i="58"/>
  <c r="F30" i="58" s="1"/>
  <c r="H42" i="58" l="1"/>
  <c r="I42" i="58" s="1"/>
  <c r="H41" i="58"/>
  <c r="I41" i="58" s="1"/>
  <c r="E12" i="58"/>
  <c r="G12" i="58"/>
  <c r="I19" i="26" l="1"/>
  <c r="K19" i="26" s="1"/>
  <c r="L19" i="26" s="1"/>
  <c r="C19" i="26"/>
  <c r="D19" i="26" s="1"/>
  <c r="E19" i="26" l="1"/>
  <c r="F19" i="26" s="1"/>
  <c r="J19" i="26"/>
  <c r="J36" i="24"/>
  <c r="K36" i="24" s="1"/>
  <c r="C36" i="24"/>
  <c r="I18" i="26" l="1"/>
  <c r="E38" i="58" l="1"/>
  <c r="D38" i="58" s="1"/>
  <c r="E37" i="58"/>
  <c r="D37" i="58"/>
  <c r="E36" i="58"/>
  <c r="D36" i="58" s="1"/>
  <c r="E35" i="58"/>
  <c r="D35" i="58" s="1"/>
  <c r="E34" i="58"/>
  <c r="D34" i="58" s="1"/>
  <c r="E33" i="58"/>
  <c r="D33" i="58" s="1"/>
  <c r="E32" i="58"/>
  <c r="D32" i="58" s="1"/>
  <c r="E31" i="58"/>
  <c r="D31" i="58" s="1"/>
  <c r="E30" i="58"/>
  <c r="D30" i="58" s="1"/>
  <c r="H30" i="58" s="1"/>
  <c r="I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D13" i="58"/>
  <c r="E13" i="58" s="1"/>
  <c r="E14" i="58" s="1"/>
  <c r="G38" i="58"/>
  <c r="F38" i="58" s="1"/>
  <c r="H38" i="58" l="1"/>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H34" i="58" s="1"/>
  <c r="I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G51" i="23" l="1"/>
  <c r="G50" i="23"/>
  <c r="G51" i="22"/>
  <c r="G50" i="22"/>
  <c r="D51" i="36"/>
  <c r="D53" i="35" l="1"/>
  <c r="E46" i="35"/>
  <c r="E45" i="35"/>
  <c r="E44" i="35"/>
  <c r="E42" i="35"/>
  <c r="E41" i="35"/>
  <c r="E40" i="35"/>
  <c r="E39" i="35"/>
  <c r="E38" i="35"/>
  <c r="E37" i="35"/>
  <c r="E36" i="35"/>
  <c r="E35" i="35"/>
  <c r="E34" i="35"/>
  <c r="E46" i="32"/>
  <c r="E45" i="32"/>
  <c r="E44" i="32"/>
  <c r="E42" i="32"/>
  <c r="E41" i="32"/>
  <c r="E40" i="32"/>
  <c r="E39" i="32"/>
  <c r="E38" i="32"/>
  <c r="E37" i="32"/>
  <c r="E36" i="32"/>
  <c r="E35" i="32"/>
  <c r="E34" i="32"/>
  <c r="E28" i="35"/>
  <c r="E27" i="35"/>
  <c r="E26" i="35"/>
  <c r="E24" i="35"/>
  <c r="E23" i="35"/>
  <c r="E22" i="35"/>
  <c r="E21" i="35"/>
  <c r="E20" i="35"/>
  <c r="E19" i="35"/>
  <c r="E18" i="35"/>
  <c r="E17" i="35"/>
  <c r="E16" i="35"/>
  <c r="E15" i="35"/>
  <c r="E14" i="35"/>
  <c r="E28" i="32"/>
  <c r="E27" i="32"/>
  <c r="E26" i="32"/>
  <c r="E24" i="32"/>
  <c r="E23" i="32"/>
  <c r="E22" i="32"/>
  <c r="E21" i="32"/>
  <c r="E20" i="32"/>
  <c r="E19" i="32"/>
  <c r="E18" i="32"/>
  <c r="E17" i="32"/>
  <c r="E16" i="32"/>
  <c r="E15" i="32"/>
  <c r="E14" i="32"/>
  <c r="G10" i="18"/>
  <c r="E10" i="18"/>
  <c r="G9" i="57"/>
  <c r="F9" i="57"/>
  <c r="E9" i="57"/>
  <c r="D9" i="57"/>
  <c r="G9" i="23"/>
  <c r="F9" i="23"/>
  <c r="E9" i="23"/>
  <c r="D9" i="23"/>
  <c r="G9" i="22"/>
  <c r="F9" i="22"/>
  <c r="D9" i="22"/>
  <c r="E9" i="22"/>
  <c r="G9" i="36"/>
  <c r="G9" i="56"/>
  <c r="G9" i="53"/>
  <c r="G9" i="35"/>
  <c r="E8" i="32"/>
  <c r="E7" i="32"/>
  <c r="G9" i="32"/>
  <c r="G51" i="57"/>
  <c r="G50" i="57"/>
  <c r="G33" i="57" l="1"/>
  <c r="E45" i="57"/>
  <c r="E44" i="57"/>
  <c r="E43" i="57"/>
  <c r="E41" i="57"/>
  <c r="E40" i="57"/>
  <c r="E39" i="57"/>
  <c r="E38" i="57"/>
  <c r="E37" i="57"/>
  <c r="E36" i="57"/>
  <c r="E35" i="57"/>
  <c r="E34" i="57"/>
  <c r="E33" i="57"/>
  <c r="H14" i="57"/>
  <c r="G15" i="57"/>
  <c r="E29" i="57"/>
  <c r="E28" i="57"/>
  <c r="E27" i="57"/>
  <c r="E25" i="57"/>
  <c r="E24" i="57"/>
  <c r="E23" i="57"/>
  <c r="E22" i="57"/>
  <c r="E21" i="57"/>
  <c r="E20" i="57"/>
  <c r="E19" i="57"/>
  <c r="E18" i="57"/>
  <c r="E17" i="57"/>
  <c r="E16" i="57"/>
  <c r="E15" i="57"/>
  <c r="E14" i="57"/>
  <c r="G52" i="18"/>
  <c r="L29" i="25" l="1"/>
  <c r="M29" i="25" s="1"/>
  <c r="K29" i="25"/>
  <c r="D29" i="25"/>
  <c r="E29" i="25" s="1"/>
  <c r="C29" i="25"/>
  <c r="O29" i="25" l="1"/>
  <c r="P29" i="25" s="1"/>
  <c r="G29" i="25"/>
  <c r="H29" i="25" s="1"/>
  <c r="F29" i="25"/>
  <c r="N29" i="25"/>
  <c r="L54" i="24"/>
  <c r="M54" i="24" s="1"/>
  <c r="K54" i="24"/>
  <c r="D54" i="24"/>
  <c r="G54" i="24" s="1"/>
  <c r="H54" i="24" s="1"/>
  <c r="C54" i="24"/>
  <c r="L53" i="24"/>
  <c r="M53" i="24" s="1"/>
  <c r="K53" i="24"/>
  <c r="D53" i="24"/>
  <c r="G53" i="24" s="1"/>
  <c r="H53" i="24" s="1"/>
  <c r="C53" i="24"/>
  <c r="O53" i="24" l="1"/>
  <c r="P53" i="24" s="1"/>
  <c r="N54" i="24"/>
  <c r="O54" i="24"/>
  <c r="P54" i="24" s="1"/>
  <c r="N53" i="24"/>
  <c r="E53" i="24"/>
  <c r="E54" i="24"/>
  <c r="F53" i="24"/>
  <c r="F54" i="24"/>
  <c r="F30" i="23"/>
  <c r="F50" i="22"/>
  <c r="F48" i="22"/>
  <c r="F46" i="22"/>
  <c r="F30" i="22"/>
  <c r="D61" i="56" l="1"/>
  <c r="D58" i="56"/>
  <c r="D61" i="53"/>
  <c r="D58" i="53"/>
  <c r="D58" i="35"/>
  <c r="D55" i="22"/>
  <c r="F54" i="57"/>
  <c r="D54" i="57"/>
  <c r="G46" i="18"/>
  <c r="G45" i="18"/>
  <c r="G44" i="18"/>
  <c r="G42" i="18"/>
  <c r="G41" i="18"/>
  <c r="G40" i="18"/>
  <c r="G39" i="18"/>
  <c r="G38" i="18"/>
  <c r="G37" i="18"/>
  <c r="G36" i="18"/>
  <c r="G35" i="18"/>
  <c r="G34" i="18"/>
  <c r="G30" i="18"/>
  <c r="G29" i="18"/>
  <c r="G28" i="18"/>
  <c r="G26" i="18"/>
  <c r="G25" i="18"/>
  <c r="G24" i="18"/>
  <c r="G23" i="18"/>
  <c r="G22" i="18"/>
  <c r="G21" i="18"/>
  <c r="G20" i="18"/>
  <c r="G19" i="18"/>
  <c r="G18" i="18"/>
  <c r="G17" i="18"/>
  <c r="G16" i="18"/>
  <c r="G15" i="18"/>
  <c r="E46" i="18"/>
  <c r="E45" i="18"/>
  <c r="E44" i="18"/>
  <c r="E42" i="18"/>
  <c r="E41" i="18"/>
  <c r="E40" i="18"/>
  <c r="E39" i="18"/>
  <c r="E38" i="18"/>
  <c r="E37" i="18"/>
  <c r="E36" i="18"/>
  <c r="E35" i="18"/>
  <c r="E34" i="18"/>
  <c r="E30" i="18"/>
  <c r="E29" i="18"/>
  <c r="E28" i="18"/>
  <c r="E26" i="18"/>
  <c r="E25" i="18"/>
  <c r="E24" i="18"/>
  <c r="E23" i="18"/>
  <c r="E22" i="18"/>
  <c r="E21" i="18"/>
  <c r="E20" i="18"/>
  <c r="E19" i="18"/>
  <c r="E18" i="18"/>
  <c r="E17" i="18"/>
  <c r="E16" i="18"/>
  <c r="E15" i="18"/>
  <c r="F54" i="23"/>
  <c r="D54" i="23"/>
  <c r="G45" i="57"/>
  <c r="G44" i="57"/>
  <c r="H44" i="57" s="1"/>
  <c r="I44" i="57" s="1"/>
  <c r="G43" i="57"/>
  <c r="G41" i="57"/>
  <c r="H41" i="57" s="1"/>
  <c r="I41" i="57" s="1"/>
  <c r="G40" i="57"/>
  <c r="G39" i="57"/>
  <c r="H39" i="57" s="1"/>
  <c r="I39" i="57" s="1"/>
  <c r="G38" i="57"/>
  <c r="G37" i="57"/>
  <c r="H37" i="57" s="1"/>
  <c r="I37" i="57" s="1"/>
  <c r="G36" i="57"/>
  <c r="G35" i="57"/>
  <c r="H35" i="57" s="1"/>
  <c r="I35" i="57" s="1"/>
  <c r="G34" i="57"/>
  <c r="G29" i="57"/>
  <c r="G28" i="57"/>
  <c r="G27" i="57"/>
  <c r="G25" i="57"/>
  <c r="G24" i="57"/>
  <c r="G23" i="57"/>
  <c r="G22" i="57"/>
  <c r="G21" i="57"/>
  <c r="G20" i="57"/>
  <c r="H20" i="57" s="1"/>
  <c r="I20" i="57" s="1"/>
  <c r="G19" i="57"/>
  <c r="G18" i="57"/>
  <c r="G17" i="57"/>
  <c r="G16" i="57"/>
  <c r="G14" i="57"/>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29" i="23"/>
  <c r="E29" i="23"/>
  <c r="G28" i="23"/>
  <c r="E28" i="23"/>
  <c r="G27" i="23"/>
  <c r="E27" i="23"/>
  <c r="G25" i="23"/>
  <c r="E25" i="23"/>
  <c r="G24" i="23"/>
  <c r="E24" i="23"/>
  <c r="G23" i="23"/>
  <c r="E23" i="23"/>
  <c r="G22" i="23"/>
  <c r="E22" i="23"/>
  <c r="G21" i="23"/>
  <c r="E21" i="23"/>
  <c r="G20" i="23"/>
  <c r="E20" i="23"/>
  <c r="G19" i="23"/>
  <c r="E19" i="23"/>
  <c r="G18" i="23"/>
  <c r="E18" i="23"/>
  <c r="G17" i="23"/>
  <c r="E17" i="23"/>
  <c r="G16" i="23"/>
  <c r="E16" i="23"/>
  <c r="G15" i="23"/>
  <c r="E15" i="23"/>
  <c r="G14" i="23"/>
  <c r="E14" i="23"/>
  <c r="G8" i="23"/>
  <c r="E8" i="23"/>
  <c r="G7" i="23"/>
  <c r="E7" i="23"/>
  <c r="F54" i="22"/>
  <c r="D54" i="22"/>
  <c r="F55" i="36"/>
  <c r="D55" i="36"/>
  <c r="F57" i="56"/>
  <c r="D57" i="56"/>
  <c r="D59" i="56" s="1"/>
  <c r="F57" i="53"/>
  <c r="D57" i="53"/>
  <c r="D59" i="53" s="1"/>
  <c r="F57" i="35"/>
  <c r="D57" i="35"/>
  <c r="D59" i="35" s="1"/>
  <c r="G45" i="22"/>
  <c r="G44" i="22"/>
  <c r="G43" i="22"/>
  <c r="G41" i="22"/>
  <c r="G40" i="22"/>
  <c r="G39" i="22"/>
  <c r="G38" i="22"/>
  <c r="G37" i="22"/>
  <c r="G36" i="22"/>
  <c r="G35" i="22"/>
  <c r="G34" i="22"/>
  <c r="G33" i="22"/>
  <c r="G29" i="22"/>
  <c r="G28" i="22"/>
  <c r="G27" i="22"/>
  <c r="G25" i="22"/>
  <c r="G24" i="22"/>
  <c r="G23" i="22"/>
  <c r="G22" i="22"/>
  <c r="G21" i="22"/>
  <c r="G20" i="22"/>
  <c r="G19" i="22"/>
  <c r="G18" i="22"/>
  <c r="G17" i="22"/>
  <c r="G16" i="22"/>
  <c r="G15" i="22"/>
  <c r="G14" i="22"/>
  <c r="G8" i="22"/>
  <c r="G7" i="22"/>
  <c r="D56" i="22" l="1"/>
  <c r="D60" i="56"/>
  <c r="D60" i="35"/>
  <c r="D60" i="53"/>
  <c r="E47" i="18"/>
  <c r="D47" i="18" s="1"/>
  <c r="G47" i="18"/>
  <c r="F47" i="18" s="1"/>
  <c r="D57" i="22"/>
  <c r="G46" i="57"/>
  <c r="F46" i="57" s="1"/>
  <c r="H22" i="57"/>
  <c r="I22" i="57" s="1"/>
  <c r="H24" i="57"/>
  <c r="I24" i="57" s="1"/>
  <c r="H29" i="57"/>
  <c r="I29" i="57" s="1"/>
  <c r="H15" i="57"/>
  <c r="I15" i="57" s="1"/>
  <c r="H16" i="57"/>
  <c r="I16" i="57" s="1"/>
  <c r="E30" i="57"/>
  <c r="D30" i="57" s="1"/>
  <c r="H17" i="57"/>
  <c r="I17" i="57" s="1"/>
  <c r="H19" i="57"/>
  <c r="I19" i="57" s="1"/>
  <c r="H27" i="57"/>
  <c r="I27" i="57" s="1"/>
  <c r="G30" i="57"/>
  <c r="F30" i="57" s="1"/>
  <c r="H21" i="57"/>
  <c r="I21" i="57" s="1"/>
  <c r="H23" i="57"/>
  <c r="I23" i="57" s="1"/>
  <c r="H18" i="57"/>
  <c r="I18" i="57" s="1"/>
  <c r="H25" i="57"/>
  <c r="I25" i="57" s="1"/>
  <c r="H28" i="57"/>
  <c r="I28" i="57" s="1"/>
  <c r="E46" i="57"/>
  <c r="D46" i="57" s="1"/>
  <c r="H8" i="57"/>
  <c r="I8" i="57" s="1"/>
  <c r="I14" i="57"/>
  <c r="H34" i="57"/>
  <c r="I34" i="57" s="1"/>
  <c r="H36" i="57"/>
  <c r="I36" i="57" s="1"/>
  <c r="H38" i="57"/>
  <c r="I38" i="57" s="1"/>
  <c r="H40" i="57"/>
  <c r="I40" i="57" s="1"/>
  <c r="H43" i="57"/>
  <c r="I43" i="57" s="1"/>
  <c r="H45" i="57"/>
  <c r="I45" i="57" s="1"/>
  <c r="H9" i="23"/>
  <c r="I9" i="23" s="1"/>
  <c r="G46" i="23"/>
  <c r="F46" i="23" s="1"/>
  <c r="H14" i="23"/>
  <c r="I14" i="23" s="1"/>
  <c r="H16" i="23"/>
  <c r="I16" i="23" s="1"/>
  <c r="H18" i="23"/>
  <c r="I18" i="23" s="1"/>
  <c r="H20" i="23"/>
  <c r="I20" i="23" s="1"/>
  <c r="H22" i="23"/>
  <c r="I22" i="23" s="1"/>
  <c r="H24" i="23"/>
  <c r="I24" i="23" s="1"/>
  <c r="H27" i="23"/>
  <c r="I27" i="23" s="1"/>
  <c r="H29" i="23"/>
  <c r="I29" i="23" s="1"/>
  <c r="E30" i="23"/>
  <c r="D30" i="23" s="1"/>
  <c r="H34" i="23"/>
  <c r="I34" i="23" s="1"/>
  <c r="H40" i="23"/>
  <c r="I40" i="23" s="1"/>
  <c r="H43" i="23"/>
  <c r="I43" i="23" s="1"/>
  <c r="H45" i="23"/>
  <c r="I45" i="23" s="1"/>
  <c r="H38" i="23"/>
  <c r="I38" i="23" s="1"/>
  <c r="H17" i="23"/>
  <c r="I17" i="23" s="1"/>
  <c r="H21" i="23"/>
  <c r="I21" i="23" s="1"/>
  <c r="H23" i="23"/>
  <c r="I23" i="23" s="1"/>
  <c r="H25" i="23"/>
  <c r="I25" i="23" s="1"/>
  <c r="H28" i="23"/>
  <c r="I28" i="23" s="1"/>
  <c r="E46" i="23"/>
  <c r="D46" i="23" s="1"/>
  <c r="H36" i="23"/>
  <c r="I36" i="23" s="1"/>
  <c r="H15" i="23"/>
  <c r="I15" i="23" s="1"/>
  <c r="H19" i="23"/>
  <c r="I19" i="23" s="1"/>
  <c r="H8" i="23"/>
  <c r="I8" i="23" s="1"/>
  <c r="H33" i="23"/>
  <c r="I33" i="23" s="1"/>
  <c r="H35" i="23"/>
  <c r="I35" i="23" s="1"/>
  <c r="H37" i="23"/>
  <c r="I37" i="23" s="1"/>
  <c r="H39" i="23"/>
  <c r="I39" i="23" s="1"/>
  <c r="H41" i="23"/>
  <c r="I41" i="23" s="1"/>
  <c r="H44" i="23"/>
  <c r="I44" i="23" s="1"/>
  <c r="H7" i="57"/>
  <c r="I7" i="57" s="1"/>
  <c r="H33" i="57"/>
  <c r="I33" i="57" s="1"/>
  <c r="G30" i="23"/>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G28" i="36"/>
  <c r="E28" i="36"/>
  <c r="G27" i="36"/>
  <c r="E27" i="36"/>
  <c r="G26" i="36"/>
  <c r="E26" i="36"/>
  <c r="G24" i="36"/>
  <c r="E24" i="36"/>
  <c r="G23" i="36"/>
  <c r="E23" i="36"/>
  <c r="G22" i="36"/>
  <c r="E22" i="36"/>
  <c r="G21" i="36"/>
  <c r="E21" i="36"/>
  <c r="G20" i="36"/>
  <c r="E20" i="36"/>
  <c r="G19" i="36"/>
  <c r="E19" i="36"/>
  <c r="G18" i="36"/>
  <c r="E18" i="36"/>
  <c r="G17" i="36"/>
  <c r="E17" i="36"/>
  <c r="G16" i="36"/>
  <c r="E16" i="36"/>
  <c r="G15" i="36"/>
  <c r="E15" i="36"/>
  <c r="G14" i="36"/>
  <c r="E14" i="36"/>
  <c r="F9" i="36"/>
  <c r="D9" i="36"/>
  <c r="E9" i="36" s="1"/>
  <c r="G8" i="36"/>
  <c r="E8" i="36"/>
  <c r="G7" i="36"/>
  <c r="E7" i="36"/>
  <c r="M48" i="56"/>
  <c r="L48" i="56"/>
  <c r="K48" i="56"/>
  <c r="J48" i="56"/>
  <c r="M47" i="56"/>
  <c r="L47" i="56"/>
  <c r="K47" i="56"/>
  <c r="J47" i="56"/>
  <c r="J46" i="56"/>
  <c r="G46" i="56"/>
  <c r="H46" i="56" s="1"/>
  <c r="E46" i="56"/>
  <c r="J45" i="56"/>
  <c r="G45" i="56"/>
  <c r="H45" i="56" s="1"/>
  <c r="E45" i="56"/>
  <c r="J44" i="56"/>
  <c r="G44" i="56"/>
  <c r="H44" i="56" s="1"/>
  <c r="E44" i="56"/>
  <c r="M43" i="56"/>
  <c r="L43" i="56"/>
  <c r="K43" i="56"/>
  <c r="J43" i="56"/>
  <c r="J42" i="56"/>
  <c r="G42" i="56"/>
  <c r="H42" i="56" s="1"/>
  <c r="E42" i="56"/>
  <c r="J41" i="56"/>
  <c r="G41" i="56"/>
  <c r="H41" i="56" s="1"/>
  <c r="E41" i="56"/>
  <c r="J40" i="56"/>
  <c r="G40" i="56"/>
  <c r="H40" i="56" s="1"/>
  <c r="E40" i="56"/>
  <c r="J39" i="56"/>
  <c r="G39" i="56"/>
  <c r="H39" i="56" s="1"/>
  <c r="E39" i="56"/>
  <c r="J38" i="56"/>
  <c r="G38" i="56"/>
  <c r="H38" i="56" s="1"/>
  <c r="E38" i="56"/>
  <c r="J37" i="56"/>
  <c r="G37" i="56"/>
  <c r="H37" i="56" s="1"/>
  <c r="E37" i="56"/>
  <c r="J36" i="56"/>
  <c r="G36" i="56"/>
  <c r="H36" i="56" s="1"/>
  <c r="E36" i="56"/>
  <c r="J35" i="56"/>
  <c r="G35" i="56"/>
  <c r="H35" i="56" s="1"/>
  <c r="E35" i="56"/>
  <c r="J34" i="56"/>
  <c r="G34" i="56"/>
  <c r="G49" i="56" s="1"/>
  <c r="E34" i="56"/>
  <c r="E49" i="56" s="1"/>
  <c r="D49" i="56" s="1"/>
  <c r="G31" i="56"/>
  <c r="M30" i="56"/>
  <c r="L30" i="56"/>
  <c r="K30" i="56"/>
  <c r="J30" i="56"/>
  <c r="M29" i="56"/>
  <c r="L29" i="56"/>
  <c r="K29" i="56"/>
  <c r="J29" i="56"/>
  <c r="J28" i="56"/>
  <c r="I28" i="56"/>
  <c r="M28" i="56" s="1"/>
  <c r="H28" i="56"/>
  <c r="L28" i="56" s="1"/>
  <c r="G28" i="56"/>
  <c r="K28" i="56" s="1"/>
  <c r="E28" i="56"/>
  <c r="M27" i="56"/>
  <c r="J27" i="56"/>
  <c r="I27" i="56"/>
  <c r="H27" i="56"/>
  <c r="L27" i="56" s="1"/>
  <c r="G27" i="56"/>
  <c r="K27" i="56" s="1"/>
  <c r="E27" i="56"/>
  <c r="M26" i="56"/>
  <c r="J26" i="56"/>
  <c r="I26" i="56"/>
  <c r="H26" i="56"/>
  <c r="L26" i="56" s="1"/>
  <c r="G26" i="56"/>
  <c r="K26" i="56" s="1"/>
  <c r="E26" i="56"/>
  <c r="M25" i="56"/>
  <c r="L25" i="56"/>
  <c r="K25" i="56"/>
  <c r="J25" i="56"/>
  <c r="J24" i="56"/>
  <c r="I24" i="56"/>
  <c r="M24" i="56" s="1"/>
  <c r="H24" i="56"/>
  <c r="L24" i="56" s="1"/>
  <c r="G24" i="56"/>
  <c r="K24" i="56" s="1"/>
  <c r="E24" i="56"/>
  <c r="J23" i="56"/>
  <c r="I23" i="56"/>
  <c r="M23" i="56" s="1"/>
  <c r="H23" i="56"/>
  <c r="L23" i="56" s="1"/>
  <c r="G23" i="56"/>
  <c r="K23" i="56" s="1"/>
  <c r="E23" i="56"/>
  <c r="J22" i="56"/>
  <c r="I22" i="56"/>
  <c r="M22" i="56" s="1"/>
  <c r="H22" i="56"/>
  <c r="L22" i="56" s="1"/>
  <c r="G22" i="56"/>
  <c r="K22" i="56" s="1"/>
  <c r="E22" i="56"/>
  <c r="J21" i="56"/>
  <c r="I21" i="56"/>
  <c r="M21" i="56" s="1"/>
  <c r="H21" i="56"/>
  <c r="L21" i="56" s="1"/>
  <c r="G21" i="56"/>
  <c r="K21" i="56" s="1"/>
  <c r="E21" i="56"/>
  <c r="J20" i="56"/>
  <c r="I20" i="56"/>
  <c r="M20" i="56" s="1"/>
  <c r="H20" i="56"/>
  <c r="L20" i="56" s="1"/>
  <c r="G20" i="56"/>
  <c r="K20" i="56" s="1"/>
  <c r="E20" i="56"/>
  <c r="J19" i="56"/>
  <c r="I19" i="56"/>
  <c r="M19" i="56" s="1"/>
  <c r="H19" i="56"/>
  <c r="L19" i="56" s="1"/>
  <c r="G19" i="56"/>
  <c r="K19" i="56" s="1"/>
  <c r="E19" i="56"/>
  <c r="J18" i="56"/>
  <c r="I18" i="56"/>
  <c r="M18" i="56" s="1"/>
  <c r="H18" i="56"/>
  <c r="L18" i="56" s="1"/>
  <c r="G18" i="56"/>
  <c r="K18" i="56" s="1"/>
  <c r="E18" i="56"/>
  <c r="J17" i="56"/>
  <c r="I17" i="56"/>
  <c r="M17" i="56" s="1"/>
  <c r="H17" i="56"/>
  <c r="L17" i="56" s="1"/>
  <c r="G17" i="56"/>
  <c r="K17" i="56" s="1"/>
  <c r="E17" i="56"/>
  <c r="J16" i="56"/>
  <c r="I16" i="56"/>
  <c r="M16" i="56" s="1"/>
  <c r="H16" i="56"/>
  <c r="L16" i="56" s="1"/>
  <c r="G16" i="56"/>
  <c r="K16" i="56" s="1"/>
  <c r="E16" i="56"/>
  <c r="J15" i="56"/>
  <c r="I15" i="56"/>
  <c r="M15" i="56" s="1"/>
  <c r="H15" i="56"/>
  <c r="L15" i="56" s="1"/>
  <c r="G15" i="56"/>
  <c r="K15" i="56" s="1"/>
  <c r="E15" i="56"/>
  <c r="J14" i="56"/>
  <c r="I14" i="56"/>
  <c r="M14" i="56" s="1"/>
  <c r="H14" i="56"/>
  <c r="L14" i="56" s="1"/>
  <c r="G14" i="56"/>
  <c r="K14" i="56" s="1"/>
  <c r="E14" i="56"/>
  <c r="E31" i="56" s="1"/>
  <c r="F9" i="56"/>
  <c r="D9" i="56"/>
  <c r="E9" i="56" s="1"/>
  <c r="H8" i="56"/>
  <c r="I8" i="56" s="1"/>
  <c r="G8" i="56"/>
  <c r="E8" i="56"/>
  <c r="L7" i="56"/>
  <c r="M7" i="56" s="1"/>
  <c r="K7" i="56"/>
  <c r="G7" i="56"/>
  <c r="E7" i="56"/>
  <c r="M48" i="53"/>
  <c r="L48" i="53"/>
  <c r="K48" i="53"/>
  <c r="J48" i="53"/>
  <c r="M47" i="53"/>
  <c r="L47" i="53"/>
  <c r="K47" i="53"/>
  <c r="J47" i="53"/>
  <c r="J46" i="53"/>
  <c r="G46" i="53"/>
  <c r="H46" i="53" s="1"/>
  <c r="E46" i="53"/>
  <c r="J45" i="53"/>
  <c r="G45" i="53"/>
  <c r="H45" i="53" s="1"/>
  <c r="E45" i="53"/>
  <c r="J44" i="53"/>
  <c r="G44" i="53"/>
  <c r="H44" i="53" s="1"/>
  <c r="E44" i="53"/>
  <c r="M43" i="53"/>
  <c r="L43" i="53"/>
  <c r="K43" i="53"/>
  <c r="J43" i="53"/>
  <c r="J42" i="53"/>
  <c r="G42" i="53"/>
  <c r="K42" i="53" s="1"/>
  <c r="E42" i="53"/>
  <c r="J41" i="53"/>
  <c r="G41" i="53"/>
  <c r="H41" i="53" s="1"/>
  <c r="E41" i="53"/>
  <c r="J40" i="53"/>
  <c r="G40" i="53"/>
  <c r="H40" i="53" s="1"/>
  <c r="E40" i="53"/>
  <c r="J39" i="53"/>
  <c r="G39" i="53"/>
  <c r="H39" i="53" s="1"/>
  <c r="E39" i="53"/>
  <c r="J38" i="53"/>
  <c r="G38" i="53"/>
  <c r="K38" i="53" s="1"/>
  <c r="E38" i="53"/>
  <c r="J37" i="53"/>
  <c r="G37" i="53"/>
  <c r="H37" i="53" s="1"/>
  <c r="E37" i="53"/>
  <c r="J36" i="53"/>
  <c r="G36" i="53"/>
  <c r="H36" i="53" s="1"/>
  <c r="E36" i="53"/>
  <c r="J35" i="53"/>
  <c r="G35" i="53"/>
  <c r="H35" i="53" s="1"/>
  <c r="E35" i="53"/>
  <c r="J34" i="53"/>
  <c r="G34" i="53"/>
  <c r="G49" i="53" s="1"/>
  <c r="E34" i="53"/>
  <c r="E49" i="53" s="1"/>
  <c r="D49" i="53" s="1"/>
  <c r="G31" i="53"/>
  <c r="H31" i="53" s="1"/>
  <c r="M30" i="53"/>
  <c r="L30" i="53"/>
  <c r="K30" i="53"/>
  <c r="J30" i="53"/>
  <c r="M29" i="53"/>
  <c r="L29" i="53"/>
  <c r="K29" i="53"/>
  <c r="J29" i="53"/>
  <c r="J28" i="53"/>
  <c r="I28" i="53"/>
  <c r="M28" i="53" s="1"/>
  <c r="H28" i="53"/>
  <c r="L28" i="53" s="1"/>
  <c r="G28" i="53"/>
  <c r="K28" i="53" s="1"/>
  <c r="E28" i="53"/>
  <c r="J27" i="53"/>
  <c r="I27" i="53"/>
  <c r="M27" i="53" s="1"/>
  <c r="H27" i="53"/>
  <c r="L27" i="53" s="1"/>
  <c r="G27" i="53"/>
  <c r="K27" i="53" s="1"/>
  <c r="E27" i="53"/>
  <c r="J26" i="53"/>
  <c r="I26" i="53"/>
  <c r="M26" i="53" s="1"/>
  <c r="H26" i="53"/>
  <c r="L26" i="53" s="1"/>
  <c r="G26" i="53"/>
  <c r="K26" i="53" s="1"/>
  <c r="E26" i="53"/>
  <c r="M25" i="53"/>
  <c r="L25" i="53"/>
  <c r="K25" i="53"/>
  <c r="J25" i="53"/>
  <c r="J24" i="53"/>
  <c r="I24" i="53"/>
  <c r="M24" i="53" s="1"/>
  <c r="H24" i="53"/>
  <c r="L24" i="53" s="1"/>
  <c r="G24" i="53"/>
  <c r="K24" i="53" s="1"/>
  <c r="E24" i="53"/>
  <c r="J23" i="53"/>
  <c r="I23" i="53"/>
  <c r="M23" i="53" s="1"/>
  <c r="H23" i="53"/>
  <c r="L23" i="53" s="1"/>
  <c r="G23" i="53"/>
  <c r="K23" i="53" s="1"/>
  <c r="E23" i="53"/>
  <c r="J22" i="53"/>
  <c r="H22" i="53"/>
  <c r="I22" i="53" s="1"/>
  <c r="M22" i="53" s="1"/>
  <c r="G22" i="53"/>
  <c r="K22" i="53" s="1"/>
  <c r="E22" i="53"/>
  <c r="J21" i="53"/>
  <c r="H21" i="53"/>
  <c r="I21" i="53" s="1"/>
  <c r="M21" i="53" s="1"/>
  <c r="G21" i="53"/>
  <c r="K21" i="53" s="1"/>
  <c r="E21" i="53"/>
  <c r="J20" i="53"/>
  <c r="H20" i="53"/>
  <c r="I20" i="53" s="1"/>
  <c r="M20" i="53" s="1"/>
  <c r="G20" i="53"/>
  <c r="K20" i="53" s="1"/>
  <c r="E20" i="53"/>
  <c r="J19" i="53"/>
  <c r="H19" i="53"/>
  <c r="I19" i="53" s="1"/>
  <c r="M19" i="53" s="1"/>
  <c r="G19" i="53"/>
  <c r="K19" i="53" s="1"/>
  <c r="E19" i="53"/>
  <c r="J18" i="53"/>
  <c r="H18" i="53"/>
  <c r="I18" i="53" s="1"/>
  <c r="M18" i="53" s="1"/>
  <c r="G18" i="53"/>
  <c r="K18" i="53" s="1"/>
  <c r="E18" i="53"/>
  <c r="J17" i="53"/>
  <c r="H17" i="53"/>
  <c r="I17" i="53" s="1"/>
  <c r="M17" i="53" s="1"/>
  <c r="G17" i="53"/>
  <c r="K17" i="53" s="1"/>
  <c r="E17" i="53"/>
  <c r="J16" i="53"/>
  <c r="H16" i="53"/>
  <c r="I16" i="53" s="1"/>
  <c r="M16" i="53" s="1"/>
  <c r="G16" i="53"/>
  <c r="K16" i="53" s="1"/>
  <c r="E16" i="53"/>
  <c r="J15" i="53"/>
  <c r="H15" i="53"/>
  <c r="I15" i="53" s="1"/>
  <c r="M15" i="53" s="1"/>
  <c r="G15" i="53"/>
  <c r="K15" i="53" s="1"/>
  <c r="E15" i="53"/>
  <c r="J14" i="53"/>
  <c r="H14" i="53"/>
  <c r="I14" i="53" s="1"/>
  <c r="M14" i="53" s="1"/>
  <c r="G14" i="53"/>
  <c r="K14" i="53" s="1"/>
  <c r="E14" i="53"/>
  <c r="E31" i="53" s="1"/>
  <c r="F9" i="53"/>
  <c r="D9" i="53"/>
  <c r="E9" i="53" s="1"/>
  <c r="H8" i="53"/>
  <c r="I8" i="53" s="1"/>
  <c r="G8" i="53"/>
  <c r="E8" i="53"/>
  <c r="L7" i="53"/>
  <c r="M7" i="53" s="1"/>
  <c r="K7" i="53"/>
  <c r="G7" i="53"/>
  <c r="E7" i="53"/>
  <c r="G49" i="35"/>
  <c r="K49" i="35" s="1"/>
  <c r="E49" i="35"/>
  <c r="D49" i="35" s="1"/>
  <c r="M48" i="35"/>
  <c r="L48" i="35"/>
  <c r="K48" i="35"/>
  <c r="J48" i="35"/>
  <c r="M47" i="35"/>
  <c r="L47" i="35"/>
  <c r="K47" i="35"/>
  <c r="J47" i="35"/>
  <c r="J46" i="35"/>
  <c r="H46" i="35"/>
  <c r="L46" i="35" s="1"/>
  <c r="G46" i="35"/>
  <c r="K46" i="35" s="1"/>
  <c r="J45" i="35"/>
  <c r="H45" i="35"/>
  <c r="L45" i="35" s="1"/>
  <c r="G45" i="35"/>
  <c r="K45" i="35" s="1"/>
  <c r="J44" i="35"/>
  <c r="H44" i="35"/>
  <c r="L44" i="35" s="1"/>
  <c r="G44" i="35"/>
  <c r="K44" i="35" s="1"/>
  <c r="M43" i="35"/>
  <c r="L43" i="35"/>
  <c r="K43" i="35"/>
  <c r="J43" i="35"/>
  <c r="J42" i="35"/>
  <c r="H42" i="35"/>
  <c r="I42" i="35" s="1"/>
  <c r="M42" i="35" s="1"/>
  <c r="G42" i="35"/>
  <c r="K42" i="35" s="1"/>
  <c r="J41" i="35"/>
  <c r="H41" i="35"/>
  <c r="L41" i="35" s="1"/>
  <c r="G41" i="35"/>
  <c r="K41" i="35" s="1"/>
  <c r="J40" i="35"/>
  <c r="H40" i="35"/>
  <c r="L40" i="35" s="1"/>
  <c r="G40" i="35"/>
  <c r="K40" i="35" s="1"/>
  <c r="J39" i="35"/>
  <c r="H39" i="35"/>
  <c r="L39" i="35" s="1"/>
  <c r="G39" i="35"/>
  <c r="K39" i="35" s="1"/>
  <c r="J38" i="35"/>
  <c r="H38" i="35"/>
  <c r="L38" i="35" s="1"/>
  <c r="G38" i="35"/>
  <c r="K38" i="35" s="1"/>
  <c r="J37" i="35"/>
  <c r="H37" i="35"/>
  <c r="L37" i="35" s="1"/>
  <c r="G37" i="35"/>
  <c r="K37" i="35" s="1"/>
  <c r="J36" i="35"/>
  <c r="H36" i="35"/>
  <c r="I36" i="35" s="1"/>
  <c r="M36" i="35" s="1"/>
  <c r="G36" i="35"/>
  <c r="K36" i="35" s="1"/>
  <c r="J35" i="35"/>
  <c r="H35" i="35"/>
  <c r="I35" i="35" s="1"/>
  <c r="M35" i="35" s="1"/>
  <c r="G35" i="35"/>
  <c r="K35" i="35" s="1"/>
  <c r="J34" i="35"/>
  <c r="H34" i="35"/>
  <c r="I34" i="35" s="1"/>
  <c r="M34" i="35" s="1"/>
  <c r="G34" i="35"/>
  <c r="K34" i="35" s="1"/>
  <c r="M30" i="35"/>
  <c r="L30" i="35"/>
  <c r="K30" i="35"/>
  <c r="J30" i="35"/>
  <c r="M29" i="35"/>
  <c r="L29" i="35"/>
  <c r="K29" i="35"/>
  <c r="J29" i="35"/>
  <c r="J28" i="35"/>
  <c r="G28" i="35"/>
  <c r="K28" i="35" s="1"/>
  <c r="J27" i="35"/>
  <c r="G27" i="35"/>
  <c r="H27" i="35" s="1"/>
  <c r="J26" i="35"/>
  <c r="G26" i="35"/>
  <c r="K26" i="35" s="1"/>
  <c r="M25" i="35"/>
  <c r="L25" i="35"/>
  <c r="K25" i="35"/>
  <c r="J25" i="35"/>
  <c r="J24" i="35"/>
  <c r="G24" i="35"/>
  <c r="K24" i="35" s="1"/>
  <c r="J23" i="35"/>
  <c r="G23" i="35"/>
  <c r="K23" i="35" s="1"/>
  <c r="J22" i="35"/>
  <c r="G22" i="35"/>
  <c r="H22" i="35" s="1"/>
  <c r="J21" i="35"/>
  <c r="G21" i="35"/>
  <c r="K21" i="35" s="1"/>
  <c r="J20" i="35"/>
  <c r="G20" i="35"/>
  <c r="H20" i="35" s="1"/>
  <c r="J19" i="35"/>
  <c r="G19" i="35"/>
  <c r="K19" i="35" s="1"/>
  <c r="J18" i="35"/>
  <c r="G18" i="35"/>
  <c r="H18" i="35" s="1"/>
  <c r="J17" i="35"/>
  <c r="G17" i="35"/>
  <c r="K17" i="35" s="1"/>
  <c r="J16" i="35"/>
  <c r="G16" i="35"/>
  <c r="K16" i="35" s="1"/>
  <c r="J15" i="35"/>
  <c r="G15" i="35"/>
  <c r="H15" i="35" s="1"/>
  <c r="J14" i="35"/>
  <c r="G14" i="35"/>
  <c r="K14" i="35" s="1"/>
  <c r="E31" i="35"/>
  <c r="F9" i="35"/>
  <c r="E9" i="35"/>
  <c r="D9" i="35"/>
  <c r="L8" i="35"/>
  <c r="M8" i="35" s="1"/>
  <c r="G8" i="35"/>
  <c r="H8" i="35" s="1"/>
  <c r="I8" i="35" s="1"/>
  <c r="E8" i="35"/>
  <c r="K7" i="35"/>
  <c r="G7" i="35"/>
  <c r="E7" i="35"/>
  <c r="D57" i="32"/>
  <c r="F57" i="32"/>
  <c r="G46" i="32"/>
  <c r="H46" i="32" s="1"/>
  <c r="I46" i="32" s="1"/>
  <c r="G45" i="32"/>
  <c r="H45" i="32" s="1"/>
  <c r="I45" i="32" s="1"/>
  <c r="G44" i="32"/>
  <c r="H44" i="32" s="1"/>
  <c r="I44" i="32" s="1"/>
  <c r="G28" i="32"/>
  <c r="H28" i="32" s="1"/>
  <c r="I28" i="32" s="1"/>
  <c r="G27" i="32"/>
  <c r="H27" i="32" s="1"/>
  <c r="I27" i="32" s="1"/>
  <c r="G26" i="32"/>
  <c r="H26" i="32" s="1"/>
  <c r="I26" i="32" s="1"/>
  <c r="G14" i="32"/>
  <c r="F9" i="32"/>
  <c r="G8" i="32"/>
  <c r="D9" i="32"/>
  <c r="E9" i="32" s="1"/>
  <c r="K7" i="32"/>
  <c r="G7" i="32"/>
  <c r="J46" i="32"/>
  <c r="J45" i="32"/>
  <c r="J44" i="32"/>
  <c r="J28" i="32"/>
  <c r="J27" i="32"/>
  <c r="J26" i="32"/>
  <c r="D59" i="32" l="1"/>
  <c r="D60" i="32"/>
  <c r="H30" i="57"/>
  <c r="I30" i="57" s="1"/>
  <c r="E48" i="57"/>
  <c r="D48" i="57" s="1"/>
  <c r="E30" i="36"/>
  <c r="D30" i="36" s="1"/>
  <c r="E47" i="36"/>
  <c r="D47" i="36" s="1"/>
  <c r="H16" i="36"/>
  <c r="H18" i="36"/>
  <c r="H20" i="36"/>
  <c r="H22" i="36"/>
  <c r="H24" i="36"/>
  <c r="H27" i="36"/>
  <c r="H33" i="36"/>
  <c r="H35" i="36"/>
  <c r="H37" i="36"/>
  <c r="H39" i="36"/>
  <c r="H41" i="36"/>
  <c r="H44" i="36"/>
  <c r="H34" i="36"/>
  <c r="H36" i="36"/>
  <c r="H38" i="36"/>
  <c r="H40" i="36"/>
  <c r="H43" i="36"/>
  <c r="H45" i="36"/>
  <c r="G47" i="36"/>
  <c r="H8" i="36"/>
  <c r="I8" i="36" s="1"/>
  <c r="H15" i="36"/>
  <c r="H17" i="36"/>
  <c r="I17" i="36" s="1"/>
  <c r="H19" i="36"/>
  <c r="H21" i="36"/>
  <c r="H23" i="36"/>
  <c r="H26" i="36"/>
  <c r="H28" i="36"/>
  <c r="G30" i="36"/>
  <c r="G48" i="57"/>
  <c r="H46" i="57"/>
  <c r="I46" i="57" s="1"/>
  <c r="E51" i="57"/>
  <c r="D51" i="57" s="1"/>
  <c r="E48" i="23"/>
  <c r="D48" i="23" s="1"/>
  <c r="H46" i="23"/>
  <c r="I46" i="23" s="1"/>
  <c r="H9" i="57"/>
  <c r="I9" i="57" s="1"/>
  <c r="E50" i="57"/>
  <c r="D50" i="57" s="1"/>
  <c r="H30" i="23"/>
  <c r="I30" i="23" s="1"/>
  <c r="G48" i="23"/>
  <c r="F48" i="23" s="1"/>
  <c r="H9" i="36"/>
  <c r="H14" i="36"/>
  <c r="H7" i="36"/>
  <c r="I7" i="36" s="1"/>
  <c r="I40" i="56"/>
  <c r="M40" i="56" s="1"/>
  <c r="L40" i="56"/>
  <c r="I35" i="56"/>
  <c r="M35" i="56" s="1"/>
  <c r="L35" i="56"/>
  <c r="I39" i="56"/>
  <c r="M39" i="56" s="1"/>
  <c r="L39" i="56"/>
  <c r="I44" i="56"/>
  <c r="M44" i="56" s="1"/>
  <c r="L44" i="56"/>
  <c r="K49" i="56"/>
  <c r="F49" i="56"/>
  <c r="J49" i="56" s="1"/>
  <c r="H49" i="56"/>
  <c r="I38" i="56"/>
  <c r="M38" i="56" s="1"/>
  <c r="L38" i="56"/>
  <c r="I42" i="56"/>
  <c r="M42" i="56" s="1"/>
  <c r="L42" i="56"/>
  <c r="H9" i="56"/>
  <c r="I37" i="56"/>
  <c r="M37" i="56" s="1"/>
  <c r="L37" i="56"/>
  <c r="I41" i="56"/>
  <c r="M41" i="56" s="1"/>
  <c r="L41" i="56"/>
  <c r="I46" i="56"/>
  <c r="M46" i="56" s="1"/>
  <c r="L46" i="56"/>
  <c r="E51" i="56"/>
  <c r="D51" i="56" s="1"/>
  <c r="D31" i="56"/>
  <c r="H31" i="56"/>
  <c r="I36" i="56"/>
  <c r="M36" i="56" s="1"/>
  <c r="L36" i="56"/>
  <c r="I45" i="56"/>
  <c r="M45" i="56" s="1"/>
  <c r="L45" i="56"/>
  <c r="F31" i="56"/>
  <c r="J31" i="56" s="1"/>
  <c r="K31" i="56"/>
  <c r="K51" i="56" s="1"/>
  <c r="J51" i="56" s="1"/>
  <c r="K34" i="56"/>
  <c r="K35" i="56"/>
  <c r="K36" i="56"/>
  <c r="K37" i="56"/>
  <c r="K38" i="56"/>
  <c r="K39" i="56"/>
  <c r="K40" i="56"/>
  <c r="K41" i="56"/>
  <c r="K42" i="56"/>
  <c r="K44" i="56"/>
  <c r="K45" i="56"/>
  <c r="K46" i="56"/>
  <c r="G51" i="56"/>
  <c r="L8" i="56"/>
  <c r="M8" i="56" s="1"/>
  <c r="H34" i="56"/>
  <c r="H7" i="56"/>
  <c r="I7" i="56" s="1"/>
  <c r="I31" i="53"/>
  <c r="M31" i="53" s="1"/>
  <c r="L31" i="53"/>
  <c r="I36" i="53"/>
  <c r="M36" i="53" s="1"/>
  <c r="L36" i="53"/>
  <c r="I40" i="53"/>
  <c r="M40" i="53" s="1"/>
  <c r="L40" i="53"/>
  <c r="I35" i="53"/>
  <c r="M35" i="53" s="1"/>
  <c r="L35" i="53"/>
  <c r="I39" i="53"/>
  <c r="M39" i="53" s="1"/>
  <c r="L39" i="53"/>
  <c r="I44" i="53"/>
  <c r="M44" i="53" s="1"/>
  <c r="L44" i="53"/>
  <c r="H9" i="53"/>
  <c r="K49" i="53"/>
  <c r="F49" i="53"/>
  <c r="J49" i="53" s="1"/>
  <c r="H49" i="53"/>
  <c r="E51" i="53"/>
  <c r="D51" i="53" s="1"/>
  <c r="D31" i="53"/>
  <c r="I37" i="53"/>
  <c r="M37" i="53" s="1"/>
  <c r="L37" i="53"/>
  <c r="I41" i="53"/>
  <c r="M41" i="53" s="1"/>
  <c r="L41" i="53"/>
  <c r="I46" i="53"/>
  <c r="M46" i="53" s="1"/>
  <c r="L46" i="53"/>
  <c r="I45" i="53"/>
  <c r="M45" i="53" s="1"/>
  <c r="L45" i="53"/>
  <c r="L15" i="53"/>
  <c r="L16" i="53"/>
  <c r="L17" i="53"/>
  <c r="L18" i="53"/>
  <c r="L19" i="53"/>
  <c r="L20" i="53"/>
  <c r="L21" i="53"/>
  <c r="L22" i="53"/>
  <c r="F31" i="53"/>
  <c r="J31" i="53" s="1"/>
  <c r="H7" i="53"/>
  <c r="I7" i="53" s="1"/>
  <c r="K31" i="53"/>
  <c r="K34" i="53"/>
  <c r="K35" i="53"/>
  <c r="K36" i="53"/>
  <c r="K37" i="53"/>
  <c r="K39" i="53"/>
  <c r="K40" i="53"/>
  <c r="K41" i="53"/>
  <c r="K44" i="53"/>
  <c r="K45" i="53"/>
  <c r="K46" i="53"/>
  <c r="G51" i="53"/>
  <c r="L14" i="53"/>
  <c r="L8" i="53"/>
  <c r="M8" i="53" s="1"/>
  <c r="H34" i="53"/>
  <c r="H38" i="53"/>
  <c r="H42" i="53"/>
  <c r="E53" i="35"/>
  <c r="I20" i="35"/>
  <c r="M20" i="35" s="1"/>
  <c r="L20" i="35"/>
  <c r="E51" i="35"/>
  <c r="D51" i="35" s="1"/>
  <c r="D31" i="35"/>
  <c r="I15" i="35"/>
  <c r="M15" i="35" s="1"/>
  <c r="L15" i="35"/>
  <c r="I18" i="35"/>
  <c r="M18" i="35" s="1"/>
  <c r="L18" i="35"/>
  <c r="I22" i="35"/>
  <c r="M22" i="35" s="1"/>
  <c r="L22" i="35"/>
  <c r="I27" i="35"/>
  <c r="M27" i="35" s="1"/>
  <c r="L27" i="35"/>
  <c r="E54" i="35"/>
  <c r="D54" i="35" s="1"/>
  <c r="H9" i="35"/>
  <c r="K15" i="35"/>
  <c r="K18" i="35"/>
  <c r="K20" i="35"/>
  <c r="K22" i="35"/>
  <c r="K27" i="35"/>
  <c r="I37" i="35"/>
  <c r="M37" i="35" s="1"/>
  <c r="I38" i="35"/>
  <c r="M38" i="35" s="1"/>
  <c r="I39" i="35"/>
  <c r="M39" i="35" s="1"/>
  <c r="I40" i="35"/>
  <c r="M40" i="35" s="1"/>
  <c r="I41" i="35"/>
  <c r="M41" i="35" s="1"/>
  <c r="I44" i="35"/>
  <c r="M44" i="35" s="1"/>
  <c r="I45" i="35"/>
  <c r="M45" i="35" s="1"/>
  <c r="I46" i="35"/>
  <c r="M46" i="35" s="1"/>
  <c r="L7" i="35"/>
  <c r="M7" i="35" s="1"/>
  <c r="H14" i="35"/>
  <c r="H16" i="35"/>
  <c r="H17" i="35"/>
  <c r="H19" i="35"/>
  <c r="H21" i="35"/>
  <c r="H23" i="35"/>
  <c r="H24" i="35"/>
  <c r="H26" i="35"/>
  <c r="H28" i="35"/>
  <c r="H49" i="35"/>
  <c r="H7" i="35"/>
  <c r="I7" i="35" s="1"/>
  <c r="G31" i="35"/>
  <c r="L34" i="35"/>
  <c r="L35" i="35"/>
  <c r="L36" i="35"/>
  <c r="L42" i="35"/>
  <c r="F49" i="35"/>
  <c r="J49" i="35" s="1"/>
  <c r="H14" i="32"/>
  <c r="I14" i="32" s="1"/>
  <c r="L45" i="32"/>
  <c r="L7" i="32"/>
  <c r="M7" i="32" s="1"/>
  <c r="H8" i="32"/>
  <c r="I8" i="32" s="1"/>
  <c r="L44" i="32"/>
  <c r="L28" i="32"/>
  <c r="H7" i="32"/>
  <c r="I7" i="32" s="1"/>
  <c r="H9" i="32"/>
  <c r="L46" i="32"/>
  <c r="L8" i="32"/>
  <c r="M8" i="32" s="1"/>
  <c r="M46" i="32"/>
  <c r="M45" i="32"/>
  <c r="K44" i="32"/>
  <c r="K45" i="32"/>
  <c r="K46" i="32"/>
  <c r="L26" i="32"/>
  <c r="M27" i="32"/>
  <c r="M28" i="32"/>
  <c r="K26" i="32"/>
  <c r="K27" i="32"/>
  <c r="K28" i="32"/>
  <c r="F48" i="57" l="1"/>
  <c r="F30" i="36"/>
  <c r="I19" i="36"/>
  <c r="I20" i="36"/>
  <c r="G49" i="36"/>
  <c r="G52" i="36" s="1"/>
  <c r="F56" i="36" s="1"/>
  <c r="F58" i="36" s="1"/>
  <c r="E49" i="36"/>
  <c r="D49" i="36" s="1"/>
  <c r="I26" i="36"/>
  <c r="I24" i="36"/>
  <c r="I23" i="36"/>
  <c r="I15" i="36"/>
  <c r="I45" i="36"/>
  <c r="I40" i="36"/>
  <c r="I36" i="36"/>
  <c r="I44" i="36"/>
  <c r="I39" i="36"/>
  <c r="I35" i="36"/>
  <c r="I22" i="36"/>
  <c r="F47" i="36"/>
  <c r="I43" i="36"/>
  <c r="I38" i="36"/>
  <c r="I34" i="36"/>
  <c r="I41" i="36"/>
  <c r="I37" i="36"/>
  <c r="I33" i="36"/>
  <c r="H47" i="36"/>
  <c r="I28" i="36"/>
  <c r="I18" i="36"/>
  <c r="I21" i="36"/>
  <c r="I16" i="36"/>
  <c r="I27" i="36"/>
  <c r="H30" i="36"/>
  <c r="H50" i="57"/>
  <c r="I50" i="57" s="1"/>
  <c r="D58" i="57" s="1"/>
  <c r="H48" i="57"/>
  <c r="I48" i="57" s="1"/>
  <c r="E50" i="23"/>
  <c r="D50" i="23" s="1"/>
  <c r="E51" i="23"/>
  <c r="D51" i="23" s="1"/>
  <c r="H51" i="57"/>
  <c r="I51" i="57" s="1"/>
  <c r="F58" i="57" s="1"/>
  <c r="H48" i="23"/>
  <c r="I48" i="23" s="1"/>
  <c r="F50" i="23"/>
  <c r="I9" i="36"/>
  <c r="G51" i="36"/>
  <c r="D56" i="36" s="1"/>
  <c r="I14" i="36"/>
  <c r="H51" i="56"/>
  <c r="F51" i="56"/>
  <c r="H54" i="56"/>
  <c r="I54" i="56" s="1"/>
  <c r="F61" i="56" s="1"/>
  <c r="I9" i="56"/>
  <c r="I49" i="56"/>
  <c r="M49" i="56" s="1"/>
  <c r="L49" i="56"/>
  <c r="G54" i="56"/>
  <c r="F58" i="56" s="1"/>
  <c r="I34" i="56"/>
  <c r="M34" i="56" s="1"/>
  <c r="L34" i="56"/>
  <c r="E53" i="56"/>
  <c r="D53" i="56" s="1"/>
  <c r="G53" i="56"/>
  <c r="I31" i="56"/>
  <c r="M31" i="56" s="1"/>
  <c r="L31" i="56"/>
  <c r="E54" i="56"/>
  <c r="D54" i="56" s="1"/>
  <c r="K53" i="56"/>
  <c r="I38" i="53"/>
  <c r="M38" i="53" s="1"/>
  <c r="L38" i="53"/>
  <c r="H51" i="53"/>
  <c r="F51" i="53"/>
  <c r="G53" i="53"/>
  <c r="I34" i="53"/>
  <c r="M34" i="53" s="1"/>
  <c r="L34" i="53"/>
  <c r="I9" i="53"/>
  <c r="I49" i="53"/>
  <c r="M49" i="53" s="1"/>
  <c r="L49" i="53"/>
  <c r="G54" i="53"/>
  <c r="F58" i="53" s="1"/>
  <c r="I42" i="53"/>
  <c r="M42" i="53" s="1"/>
  <c r="L42" i="53"/>
  <c r="K51" i="53"/>
  <c r="E53" i="53"/>
  <c r="D53" i="53" s="1"/>
  <c r="E54" i="53"/>
  <c r="D54" i="53" s="1"/>
  <c r="I49" i="35"/>
  <c r="M49" i="35" s="1"/>
  <c r="L49" i="35"/>
  <c r="I23" i="35"/>
  <c r="M23" i="35" s="1"/>
  <c r="L23" i="35"/>
  <c r="I16" i="35"/>
  <c r="M16" i="35" s="1"/>
  <c r="L16" i="35"/>
  <c r="I9" i="35"/>
  <c r="I28" i="35"/>
  <c r="M28" i="35" s="1"/>
  <c r="L28" i="35"/>
  <c r="I21" i="35"/>
  <c r="M21" i="35" s="1"/>
  <c r="L21" i="35"/>
  <c r="I14" i="35"/>
  <c r="M14" i="35" s="1"/>
  <c r="L14" i="35"/>
  <c r="H31" i="35"/>
  <c r="G51" i="35"/>
  <c r="K31" i="35"/>
  <c r="K51" i="35" s="1"/>
  <c r="F31" i="35"/>
  <c r="J31" i="35" s="1"/>
  <c r="I26" i="35"/>
  <c r="M26" i="35" s="1"/>
  <c r="L26" i="35"/>
  <c r="I19" i="35"/>
  <c r="M19" i="35" s="1"/>
  <c r="L19" i="35"/>
  <c r="I24" i="35"/>
  <c r="M24" i="35" s="1"/>
  <c r="L24" i="35"/>
  <c r="I17" i="35"/>
  <c r="M17" i="35" s="1"/>
  <c r="L17" i="35"/>
  <c r="I9" i="32"/>
  <c r="M44" i="32"/>
  <c r="M26" i="32"/>
  <c r="L27" i="32"/>
  <c r="J8" i="24"/>
  <c r="J35" i="24"/>
  <c r="L39" i="24"/>
  <c r="L40" i="24"/>
  <c r="L41" i="24"/>
  <c r="L42" i="24"/>
  <c r="L43" i="24"/>
  <c r="D39" i="24"/>
  <c r="D40" i="24"/>
  <c r="D41" i="24"/>
  <c r="D42" i="24"/>
  <c r="D43" i="24"/>
  <c r="L46" i="24"/>
  <c r="D46" i="24"/>
  <c r="L49" i="24"/>
  <c r="D49" i="24"/>
  <c r="J21" i="24"/>
  <c r="F59" i="56" l="1"/>
  <c r="F60" i="56"/>
  <c r="F59" i="53"/>
  <c r="F60" i="53"/>
  <c r="D55" i="57"/>
  <c r="F50" i="57"/>
  <c r="F55" i="57"/>
  <c r="F56" i="57" s="1"/>
  <c r="F51" i="57"/>
  <c r="F55" i="23"/>
  <c r="F57" i="23" s="1"/>
  <c r="F51" i="23"/>
  <c r="F52" i="36"/>
  <c r="F57" i="36"/>
  <c r="E52" i="36"/>
  <c r="D52" i="36" s="1"/>
  <c r="I47" i="36"/>
  <c r="F49" i="36"/>
  <c r="E51" i="36"/>
  <c r="H49" i="36"/>
  <c r="H52" i="36" s="1"/>
  <c r="I52" i="36" s="1"/>
  <c r="F59" i="36" s="1"/>
  <c r="I30" i="36"/>
  <c r="D58" i="36"/>
  <c r="D57" i="36"/>
  <c r="H50" i="23"/>
  <c r="I50" i="23" s="1"/>
  <c r="D58" i="23" s="1"/>
  <c r="D55" i="23"/>
  <c r="H51" i="23"/>
  <c r="I51" i="23" s="1"/>
  <c r="F58" i="23" s="1"/>
  <c r="F51" i="36"/>
  <c r="H51" i="36"/>
  <c r="I51" i="36" s="1"/>
  <c r="D59" i="36" s="1"/>
  <c r="J53" i="56"/>
  <c r="L54" i="56"/>
  <c r="M54" i="56" s="1"/>
  <c r="L53" i="56"/>
  <c r="M53" i="56" s="1"/>
  <c r="F53" i="56"/>
  <c r="H53" i="56"/>
  <c r="I53" i="56" s="1"/>
  <c r="F54" i="56"/>
  <c r="I51" i="56"/>
  <c r="M51" i="56" s="1"/>
  <c r="L51" i="56"/>
  <c r="J51" i="53"/>
  <c r="K53" i="53"/>
  <c r="I51" i="53"/>
  <c r="M51" i="53" s="1"/>
  <c r="L51" i="53"/>
  <c r="F53" i="53"/>
  <c r="H53" i="53"/>
  <c r="I53" i="53" s="1"/>
  <c r="F54" i="53"/>
  <c r="H54" i="53"/>
  <c r="I54" i="53" s="1"/>
  <c r="F61" i="53" s="1"/>
  <c r="I31" i="35"/>
  <c r="M31" i="35" s="1"/>
  <c r="L31" i="35"/>
  <c r="J51" i="35"/>
  <c r="K53" i="35"/>
  <c r="G53" i="35"/>
  <c r="H51" i="35"/>
  <c r="F51" i="35"/>
  <c r="G54" i="35"/>
  <c r="F58" i="35" s="1"/>
  <c r="I33" i="26"/>
  <c r="J33" i="26" s="1"/>
  <c r="I30" i="26"/>
  <c r="J30" i="26" s="1"/>
  <c r="I27" i="26"/>
  <c r="J27" i="26" s="1"/>
  <c r="I23" i="26"/>
  <c r="K23" i="26" s="1"/>
  <c r="L23" i="26" s="1"/>
  <c r="I24" i="26"/>
  <c r="J24" i="26" s="1"/>
  <c r="C33" i="26"/>
  <c r="D33" i="26" s="1"/>
  <c r="C30" i="26"/>
  <c r="E30" i="26" s="1"/>
  <c r="F30" i="26" s="1"/>
  <c r="C27" i="26"/>
  <c r="E27" i="26" s="1"/>
  <c r="F27" i="26" s="1"/>
  <c r="C24" i="26"/>
  <c r="E24" i="26" s="1"/>
  <c r="F24" i="26" s="1"/>
  <c r="C23" i="26"/>
  <c r="D23" i="26" s="1"/>
  <c r="E49" i="24"/>
  <c r="D47" i="24"/>
  <c r="F47" i="24" s="1"/>
  <c r="D48" i="24"/>
  <c r="G48" i="24" s="1"/>
  <c r="H48" i="24" s="1"/>
  <c r="F46" i="24"/>
  <c r="D56" i="24"/>
  <c r="E56" i="24" s="1"/>
  <c r="D57" i="24"/>
  <c r="E57" i="24" s="1"/>
  <c r="G39" i="24"/>
  <c r="H39" i="24" s="1"/>
  <c r="C46" i="24"/>
  <c r="C48" i="24"/>
  <c r="C47" i="24"/>
  <c r="D31" i="25"/>
  <c r="F31" i="25" s="1"/>
  <c r="L31" i="25"/>
  <c r="O31" i="25" s="1"/>
  <c r="P31" i="25" s="1"/>
  <c r="K31" i="25"/>
  <c r="C31" i="25"/>
  <c r="D58" i="24"/>
  <c r="E58" i="24" s="1"/>
  <c r="D61" i="24"/>
  <c r="G61" i="24" s="1"/>
  <c r="H61" i="24" s="1"/>
  <c r="D59" i="24"/>
  <c r="F59" i="24" s="1"/>
  <c r="D62" i="24"/>
  <c r="E62" i="24" s="1"/>
  <c r="L52" i="24"/>
  <c r="O52" i="24" s="1"/>
  <c r="P52" i="24" s="1"/>
  <c r="D52" i="24"/>
  <c r="F52" i="24" s="1"/>
  <c r="L57" i="24"/>
  <c r="O57" i="24" s="1"/>
  <c r="P57" i="24" s="1"/>
  <c r="K57" i="24"/>
  <c r="C57" i="24"/>
  <c r="N46" i="24"/>
  <c r="K46" i="24"/>
  <c r="K52" i="24"/>
  <c r="C52" i="24"/>
  <c r="L56" i="24"/>
  <c r="O56" i="24" s="1"/>
  <c r="P56" i="24" s="1"/>
  <c r="K56" i="24"/>
  <c r="C56" i="24"/>
  <c r="K18" i="26"/>
  <c r="L18" i="26" s="1"/>
  <c r="I17" i="26"/>
  <c r="K17" i="26" s="1"/>
  <c r="L17" i="26" s="1"/>
  <c r="I16" i="26"/>
  <c r="K16" i="26" s="1"/>
  <c r="L16" i="26" s="1"/>
  <c r="C18" i="26"/>
  <c r="E18" i="26" s="1"/>
  <c r="F18" i="26" s="1"/>
  <c r="C17" i="26"/>
  <c r="D17" i="26" s="1"/>
  <c r="C16" i="26"/>
  <c r="E16" i="26" s="1"/>
  <c r="F16" i="26" s="1"/>
  <c r="L10" i="24"/>
  <c r="O10" i="24" s="1"/>
  <c r="P10" i="24" s="1"/>
  <c r="L11" i="24"/>
  <c r="M11" i="24" s="1"/>
  <c r="L12" i="24"/>
  <c r="O12" i="24" s="1"/>
  <c r="P12" i="24" s="1"/>
  <c r="L13" i="24"/>
  <c r="O13" i="24" s="1"/>
  <c r="L14" i="24"/>
  <c r="O14" i="24" s="1"/>
  <c r="P14" i="24" s="1"/>
  <c r="L15" i="24"/>
  <c r="O15" i="24" s="1"/>
  <c r="P15" i="24" s="1"/>
  <c r="L16" i="24"/>
  <c r="O16" i="24" s="1"/>
  <c r="P16" i="24" s="1"/>
  <c r="L17" i="24"/>
  <c r="O17" i="24" s="1"/>
  <c r="P17" i="24" s="1"/>
  <c r="L18" i="24"/>
  <c r="O18" i="24" s="1"/>
  <c r="P18" i="24" s="1"/>
  <c r="L19" i="24"/>
  <c r="O19" i="24" s="1"/>
  <c r="P19" i="24" s="1"/>
  <c r="L20" i="24"/>
  <c r="O20" i="24" s="1"/>
  <c r="P20" i="24" s="1"/>
  <c r="K10" i="24"/>
  <c r="K11" i="24"/>
  <c r="K12" i="24"/>
  <c r="K13" i="24"/>
  <c r="K14" i="24"/>
  <c r="K15" i="24"/>
  <c r="K16" i="24"/>
  <c r="K17" i="24"/>
  <c r="K18" i="24"/>
  <c r="K19" i="24"/>
  <c r="K20" i="24"/>
  <c r="D10" i="24"/>
  <c r="G10" i="24" s="1"/>
  <c r="H10" i="24" s="1"/>
  <c r="D11" i="24"/>
  <c r="G11" i="24" s="1"/>
  <c r="H11" i="24" s="1"/>
  <c r="D12" i="24"/>
  <c r="F12" i="24" s="1"/>
  <c r="D13" i="24"/>
  <c r="G13" i="24" s="1"/>
  <c r="H13" i="24" s="1"/>
  <c r="D14" i="24"/>
  <c r="G14" i="24" s="1"/>
  <c r="H14" i="24" s="1"/>
  <c r="D15" i="24"/>
  <c r="G15" i="24" s="1"/>
  <c r="H15" i="24" s="1"/>
  <c r="D16" i="24"/>
  <c r="F16" i="24" s="1"/>
  <c r="D17" i="24"/>
  <c r="G17" i="24" s="1"/>
  <c r="D18" i="24"/>
  <c r="G18" i="24" s="1"/>
  <c r="H18" i="24" s="1"/>
  <c r="D19" i="24"/>
  <c r="E19" i="24" s="1"/>
  <c r="D20" i="24"/>
  <c r="G20" i="24" s="1"/>
  <c r="H20" i="24" s="1"/>
  <c r="C10" i="24"/>
  <c r="C11" i="24"/>
  <c r="C12" i="24"/>
  <c r="C13" i="24"/>
  <c r="C14" i="24"/>
  <c r="C15" i="24"/>
  <c r="C16" i="24"/>
  <c r="C17" i="24"/>
  <c r="C18" i="24"/>
  <c r="C19" i="24"/>
  <c r="C20" i="24"/>
  <c r="L6" i="24"/>
  <c r="L7" i="24"/>
  <c r="O7" i="24" s="1"/>
  <c r="P7" i="24" s="1"/>
  <c r="D6" i="24"/>
  <c r="D7" i="24"/>
  <c r="G7" i="24" s="1"/>
  <c r="H7" i="24" s="1"/>
  <c r="K6" i="24"/>
  <c r="K7" i="24"/>
  <c r="C6" i="24"/>
  <c r="C7" i="24"/>
  <c r="G10" i="25"/>
  <c r="H10" i="25" s="1"/>
  <c r="D11" i="25"/>
  <c r="G11" i="25" s="1"/>
  <c r="H11" i="25" s="1"/>
  <c r="D12" i="25"/>
  <c r="G12" i="25" s="1"/>
  <c r="H12" i="25" s="1"/>
  <c r="D13" i="25"/>
  <c r="E13" i="25" s="1"/>
  <c r="D15" i="25"/>
  <c r="E15" i="25" s="1"/>
  <c r="D16" i="25"/>
  <c r="G16" i="25" s="1"/>
  <c r="H16" i="25" s="1"/>
  <c r="D17" i="25"/>
  <c r="G17" i="25" s="1"/>
  <c r="H17" i="25" s="1"/>
  <c r="D18" i="25"/>
  <c r="G18" i="25" s="1"/>
  <c r="H18" i="25" s="1"/>
  <c r="J8" i="25"/>
  <c r="B8" i="25"/>
  <c r="L63" i="24"/>
  <c r="L64" i="24"/>
  <c r="O64" i="24" s="1"/>
  <c r="P64" i="24" s="1"/>
  <c r="L60" i="24"/>
  <c r="M60" i="24" s="1"/>
  <c r="L59" i="24"/>
  <c r="N59" i="24" s="1"/>
  <c r="L58" i="24"/>
  <c r="N58" i="24" s="1"/>
  <c r="L61" i="24"/>
  <c r="N61" i="24" s="1"/>
  <c r="L62" i="24"/>
  <c r="M62" i="24" s="1"/>
  <c r="I11" i="26"/>
  <c r="J11" i="26" s="1"/>
  <c r="I12" i="26"/>
  <c r="J12" i="26" s="1"/>
  <c r="I13" i="26"/>
  <c r="K13" i="26" s="1"/>
  <c r="L13" i="26" s="1"/>
  <c r="I14" i="26"/>
  <c r="J14" i="26" s="1"/>
  <c r="I15" i="26"/>
  <c r="J15" i="26" s="1"/>
  <c r="I20" i="26"/>
  <c r="I8" i="26"/>
  <c r="K8" i="26" s="1"/>
  <c r="L8" i="26" s="1"/>
  <c r="C8" i="26"/>
  <c r="E8" i="26" s="1"/>
  <c r="F8" i="26" s="1"/>
  <c r="C11" i="26"/>
  <c r="E11" i="26" s="1"/>
  <c r="F11" i="26" s="1"/>
  <c r="C12" i="26"/>
  <c r="E12" i="26" s="1"/>
  <c r="F12" i="26" s="1"/>
  <c r="C13" i="26"/>
  <c r="E13" i="26" s="1"/>
  <c r="F13" i="26" s="1"/>
  <c r="C14" i="26"/>
  <c r="D14" i="26" s="1"/>
  <c r="C15" i="26"/>
  <c r="E15" i="26" s="1"/>
  <c r="F15" i="26" s="1"/>
  <c r="C20" i="26"/>
  <c r="L11" i="25"/>
  <c r="O11" i="25" s="1"/>
  <c r="P11" i="25" s="1"/>
  <c r="L12" i="25"/>
  <c r="O12" i="25" s="1"/>
  <c r="P12" i="25" s="1"/>
  <c r="L13" i="25"/>
  <c r="N13" i="25" s="1"/>
  <c r="L15" i="25"/>
  <c r="O15" i="25" s="1"/>
  <c r="P15" i="25" s="1"/>
  <c r="L16" i="25"/>
  <c r="N16" i="25" s="1"/>
  <c r="L17" i="25"/>
  <c r="O17" i="25" s="1"/>
  <c r="P17" i="25" s="1"/>
  <c r="L18" i="25"/>
  <c r="N18" i="25" s="1"/>
  <c r="L25" i="25"/>
  <c r="O25" i="25" s="1"/>
  <c r="P25" i="25" s="1"/>
  <c r="L26" i="25"/>
  <c r="M26" i="25" s="1"/>
  <c r="L30" i="25"/>
  <c r="O30" i="25" s="1"/>
  <c r="P30" i="25" s="1"/>
  <c r="L33" i="25"/>
  <c r="N33" i="25" s="1"/>
  <c r="L32" i="25"/>
  <c r="M32" i="25" s="1"/>
  <c r="L36" i="25"/>
  <c r="M36" i="25" s="1"/>
  <c r="L37" i="25"/>
  <c r="O37" i="25" s="1"/>
  <c r="P37" i="25" s="1"/>
  <c r="D33" i="25"/>
  <c r="G33" i="25" s="1"/>
  <c r="H33" i="25" s="1"/>
  <c r="D32" i="25"/>
  <c r="E32" i="25" s="1"/>
  <c r="D36" i="25"/>
  <c r="G36" i="25" s="1"/>
  <c r="H36" i="25" s="1"/>
  <c r="D37" i="25"/>
  <c r="G37" i="25" s="1"/>
  <c r="H37" i="25" s="1"/>
  <c r="D30" i="25"/>
  <c r="E30" i="25" s="1"/>
  <c r="D25" i="25"/>
  <c r="F25" i="25" s="1"/>
  <c r="D26" i="25"/>
  <c r="E26" i="25" s="1"/>
  <c r="L10" i="25"/>
  <c r="O10" i="25" s="1"/>
  <c r="P10" i="25" s="1"/>
  <c r="L28" i="25"/>
  <c r="M28" i="25" s="1"/>
  <c r="D28" i="25"/>
  <c r="F28" i="25" s="1"/>
  <c r="L22" i="25"/>
  <c r="N22" i="25" s="1"/>
  <c r="L23" i="25"/>
  <c r="O23" i="25" s="1"/>
  <c r="P23" i="25" s="1"/>
  <c r="D22" i="25"/>
  <c r="G22" i="25" s="1"/>
  <c r="H22" i="25" s="1"/>
  <c r="D23" i="25"/>
  <c r="E23" i="25" s="1"/>
  <c r="M39" i="24"/>
  <c r="L47" i="24"/>
  <c r="N47" i="24" s="1"/>
  <c r="L48" i="24"/>
  <c r="O48" i="24" s="1"/>
  <c r="P48" i="24" s="1"/>
  <c r="L23" i="24"/>
  <c r="O23" i="24" s="1"/>
  <c r="P23" i="24" s="1"/>
  <c r="L24" i="24"/>
  <c r="O24" i="24" s="1"/>
  <c r="P24" i="24" s="1"/>
  <c r="L25" i="24"/>
  <c r="N25" i="24" s="1"/>
  <c r="L26" i="24"/>
  <c r="O26" i="24" s="1"/>
  <c r="P26" i="24" s="1"/>
  <c r="L27" i="24"/>
  <c r="N27" i="24" s="1"/>
  <c r="L28" i="24"/>
  <c r="O28" i="24" s="1"/>
  <c r="P28" i="24" s="1"/>
  <c r="L29" i="24"/>
  <c r="O29" i="24" s="1"/>
  <c r="P29" i="24" s="1"/>
  <c r="L30" i="24"/>
  <c r="O30" i="24" s="1"/>
  <c r="P30" i="24" s="1"/>
  <c r="L31" i="24"/>
  <c r="O31" i="24" s="1"/>
  <c r="P31" i="24" s="1"/>
  <c r="L32" i="24"/>
  <c r="O32" i="24" s="1"/>
  <c r="P32" i="24" s="1"/>
  <c r="L33" i="24"/>
  <c r="O33" i="24" s="1"/>
  <c r="P33" i="24" s="1"/>
  <c r="L34" i="24"/>
  <c r="M34" i="24" s="1"/>
  <c r="D64" i="24"/>
  <c r="E64" i="24" s="1"/>
  <c r="D63" i="24"/>
  <c r="D60" i="24"/>
  <c r="G60" i="24" s="1"/>
  <c r="H60" i="24" s="1"/>
  <c r="D23" i="24"/>
  <c r="F23" i="24" s="1"/>
  <c r="D24" i="24"/>
  <c r="G24" i="24" s="1"/>
  <c r="H24" i="24" s="1"/>
  <c r="D25" i="24"/>
  <c r="G25" i="24" s="1"/>
  <c r="H25" i="24" s="1"/>
  <c r="D26" i="24"/>
  <c r="G26" i="24" s="1"/>
  <c r="H26" i="24" s="1"/>
  <c r="D27" i="24"/>
  <c r="G27" i="24" s="1"/>
  <c r="H27" i="24" s="1"/>
  <c r="D28" i="24"/>
  <c r="G28" i="24" s="1"/>
  <c r="H28" i="24" s="1"/>
  <c r="D29" i="24"/>
  <c r="G29" i="24" s="1"/>
  <c r="H29" i="24" s="1"/>
  <c r="D30" i="24"/>
  <c r="G30" i="24" s="1"/>
  <c r="H30" i="24" s="1"/>
  <c r="D31" i="24"/>
  <c r="G31" i="24" s="1"/>
  <c r="H31" i="24" s="1"/>
  <c r="D32" i="24"/>
  <c r="G32" i="24" s="1"/>
  <c r="H32" i="24" s="1"/>
  <c r="D33" i="24"/>
  <c r="G33" i="24" s="1"/>
  <c r="H33" i="24" s="1"/>
  <c r="D34" i="24"/>
  <c r="G34" i="24" s="1"/>
  <c r="H34" i="24" s="1"/>
  <c r="K14" i="32"/>
  <c r="G15" i="32"/>
  <c r="K15" i="32" s="1"/>
  <c r="G16" i="32"/>
  <c r="K16" i="32" s="1"/>
  <c r="G17" i="32"/>
  <c r="G18" i="32"/>
  <c r="K18" i="32" s="1"/>
  <c r="G19" i="32"/>
  <c r="G20" i="32"/>
  <c r="K20" i="32" s="1"/>
  <c r="G21" i="32"/>
  <c r="G22" i="32"/>
  <c r="K22" i="32" s="1"/>
  <c r="G23" i="32"/>
  <c r="K23" i="32" s="1"/>
  <c r="G24" i="32"/>
  <c r="K30" i="32"/>
  <c r="G34" i="32"/>
  <c r="G35" i="32"/>
  <c r="K35" i="32" s="1"/>
  <c r="G36" i="32"/>
  <c r="G37" i="32"/>
  <c r="K37" i="32" s="1"/>
  <c r="G38" i="32"/>
  <c r="K38" i="32" s="1"/>
  <c r="G39" i="32"/>
  <c r="K39" i="32" s="1"/>
  <c r="G40" i="32"/>
  <c r="G41" i="32"/>
  <c r="K41" i="32" s="1"/>
  <c r="G42" i="32"/>
  <c r="K47" i="32"/>
  <c r="H22" i="32"/>
  <c r="I22" i="32" s="1"/>
  <c r="M22" i="32" s="1"/>
  <c r="M29" i="32"/>
  <c r="J29" i="32"/>
  <c r="K29" i="32"/>
  <c r="M43" i="32"/>
  <c r="L43" i="32"/>
  <c r="M25" i="32"/>
  <c r="L25" i="32"/>
  <c r="K48" i="32"/>
  <c r="K43" i="32"/>
  <c r="K42" i="32"/>
  <c r="K40" i="32"/>
  <c r="K36" i="32"/>
  <c r="K34" i="32"/>
  <c r="K25" i="32"/>
  <c r="K21" i="32"/>
  <c r="K19" i="32"/>
  <c r="K17" i="32"/>
  <c r="J48" i="32"/>
  <c r="J47" i="32"/>
  <c r="J43" i="32"/>
  <c r="J42" i="32"/>
  <c r="J41" i="32"/>
  <c r="J40" i="32"/>
  <c r="J39" i="32"/>
  <c r="J38" i="32"/>
  <c r="J37" i="32"/>
  <c r="J36" i="32"/>
  <c r="J35" i="32"/>
  <c r="J34" i="32"/>
  <c r="J30" i="32"/>
  <c r="J25" i="32"/>
  <c r="J24" i="32"/>
  <c r="J23" i="32"/>
  <c r="J22" i="32"/>
  <c r="J21" i="32"/>
  <c r="J20" i="32"/>
  <c r="J19" i="32"/>
  <c r="J18" i="32"/>
  <c r="J17" i="32"/>
  <c r="J16" i="32"/>
  <c r="J15" i="32"/>
  <c r="J14" i="32"/>
  <c r="K37" i="25"/>
  <c r="K36" i="25"/>
  <c r="K32" i="25"/>
  <c r="K33" i="25"/>
  <c r="K30" i="25"/>
  <c r="K28" i="25"/>
  <c r="K23" i="25"/>
  <c r="K22" i="25"/>
  <c r="K26" i="25"/>
  <c r="K25" i="25"/>
  <c r="C37" i="25"/>
  <c r="C36" i="25"/>
  <c r="C32" i="25"/>
  <c r="C33" i="25"/>
  <c r="C30" i="25"/>
  <c r="C28" i="25"/>
  <c r="C23" i="25"/>
  <c r="C22" i="25"/>
  <c r="C26" i="25"/>
  <c r="C25" i="25"/>
  <c r="O49" i="24"/>
  <c r="P49" i="24" s="1"/>
  <c r="N49" i="24"/>
  <c r="M49" i="24"/>
  <c r="O43" i="24"/>
  <c r="P43" i="24" s="1"/>
  <c r="N43" i="24"/>
  <c r="M43" i="24"/>
  <c r="O42" i="24"/>
  <c r="P42" i="24" s="1"/>
  <c r="N42" i="24"/>
  <c r="M42" i="24"/>
  <c r="O41" i="24"/>
  <c r="P41" i="24" s="1"/>
  <c r="N41" i="24"/>
  <c r="M41" i="24"/>
  <c r="O40" i="24"/>
  <c r="P40" i="24" s="1"/>
  <c r="N40" i="24"/>
  <c r="M40" i="24"/>
  <c r="O39" i="24"/>
  <c r="P39" i="24" s="1"/>
  <c r="K64" i="24"/>
  <c r="K63" i="24"/>
  <c r="K62" i="24"/>
  <c r="K61" i="24"/>
  <c r="K58" i="24"/>
  <c r="K59" i="24"/>
  <c r="K60" i="24"/>
  <c r="K43" i="24"/>
  <c r="K42" i="24"/>
  <c r="K41" i="24"/>
  <c r="K40" i="24"/>
  <c r="K39" i="24"/>
  <c r="K47" i="24"/>
  <c r="K48" i="24"/>
  <c r="K49" i="24"/>
  <c r="G43" i="24"/>
  <c r="H43" i="24" s="1"/>
  <c r="F43" i="24"/>
  <c r="E43" i="24"/>
  <c r="G42" i="24"/>
  <c r="H42" i="24" s="1"/>
  <c r="F42" i="24"/>
  <c r="E42" i="24"/>
  <c r="G41" i="24"/>
  <c r="H41" i="24" s="1"/>
  <c r="F41" i="24"/>
  <c r="E41" i="24"/>
  <c r="G40" i="24"/>
  <c r="H40" i="24" s="1"/>
  <c r="F40" i="24"/>
  <c r="E40" i="24"/>
  <c r="E39" i="24"/>
  <c r="G62" i="24"/>
  <c r="H62" i="24" s="1"/>
  <c r="F62" i="24"/>
  <c r="G49" i="24"/>
  <c r="H49" i="24" s="1"/>
  <c r="F49" i="24"/>
  <c r="C64" i="24"/>
  <c r="C63" i="24"/>
  <c r="C62" i="24"/>
  <c r="C61" i="24"/>
  <c r="C58" i="24"/>
  <c r="C59" i="24"/>
  <c r="C60" i="24"/>
  <c r="C43" i="24"/>
  <c r="C42" i="24"/>
  <c r="C41" i="24"/>
  <c r="C40" i="24"/>
  <c r="C39" i="24"/>
  <c r="C49" i="24"/>
  <c r="K10" i="25"/>
  <c r="K11" i="25"/>
  <c r="K12" i="25"/>
  <c r="K13" i="25"/>
  <c r="K15" i="25"/>
  <c r="K16" i="25"/>
  <c r="K17" i="25"/>
  <c r="K18" i="25"/>
  <c r="C10" i="25"/>
  <c r="C11" i="25"/>
  <c r="C12" i="25"/>
  <c r="C13" i="25"/>
  <c r="C15" i="25"/>
  <c r="C16" i="25"/>
  <c r="C17" i="25"/>
  <c r="C18" i="25"/>
  <c r="K33" i="26"/>
  <c r="L33" i="26" s="1"/>
  <c r="D30" i="26"/>
  <c r="K15" i="26"/>
  <c r="L15" i="26" s="1"/>
  <c r="D15" i="26"/>
  <c r="K23" i="24"/>
  <c r="K24" i="24"/>
  <c r="K25" i="24"/>
  <c r="K26" i="24"/>
  <c r="K27" i="24"/>
  <c r="K28" i="24"/>
  <c r="K29" i="24"/>
  <c r="K30" i="24"/>
  <c r="K31" i="24"/>
  <c r="K32" i="24"/>
  <c r="K33" i="24"/>
  <c r="K34" i="24"/>
  <c r="C23" i="24"/>
  <c r="C24" i="24"/>
  <c r="C25" i="24"/>
  <c r="C26" i="24"/>
  <c r="C27" i="24"/>
  <c r="C28" i="24"/>
  <c r="C29" i="24"/>
  <c r="C30" i="24"/>
  <c r="C31" i="24"/>
  <c r="C32" i="24"/>
  <c r="C33" i="24"/>
  <c r="C34" i="24"/>
  <c r="N11" i="24"/>
  <c r="N15" i="24"/>
  <c r="F13" i="24"/>
  <c r="H16" i="18"/>
  <c r="I16" i="18" s="1"/>
  <c r="H20" i="18"/>
  <c r="I20" i="18" s="1"/>
  <c r="H29" i="18"/>
  <c r="I29" i="18" s="1"/>
  <c r="H39" i="18"/>
  <c r="I39" i="18" s="1"/>
  <c r="H44" i="18"/>
  <c r="I44" i="18" s="1"/>
  <c r="H34" i="18"/>
  <c r="I34" i="18" s="1"/>
  <c r="H38" i="18"/>
  <c r="I38" i="18" s="1"/>
  <c r="H15" i="18"/>
  <c r="I15" i="18" s="1"/>
  <c r="H22" i="18"/>
  <c r="I22" i="18" s="1"/>
  <c r="E33" i="22"/>
  <c r="E34" i="22"/>
  <c r="E35" i="22"/>
  <c r="E36" i="22"/>
  <c r="E37" i="22"/>
  <c r="E38" i="22"/>
  <c r="E39" i="22"/>
  <c r="E40" i="22"/>
  <c r="E41" i="22"/>
  <c r="E43" i="22"/>
  <c r="E44" i="22"/>
  <c r="E45" i="22"/>
  <c r="E14" i="22"/>
  <c r="E15" i="22"/>
  <c r="E16" i="22"/>
  <c r="E17" i="22"/>
  <c r="E18" i="22"/>
  <c r="E19" i="22"/>
  <c r="E20" i="22"/>
  <c r="E21" i="22"/>
  <c r="E22" i="22"/>
  <c r="E23" i="22"/>
  <c r="E24" i="22"/>
  <c r="E25" i="22"/>
  <c r="E27" i="22"/>
  <c r="E28" i="22"/>
  <c r="E29" i="22"/>
  <c r="E8" i="22"/>
  <c r="H35" i="18"/>
  <c r="I35" i="18" s="1"/>
  <c r="M15" i="24"/>
  <c r="O11" i="24"/>
  <c r="P11" i="24" s="1"/>
  <c r="L29" i="32"/>
  <c r="E13" i="24"/>
  <c r="M7" i="24"/>
  <c r="E11" i="25"/>
  <c r="F18" i="25"/>
  <c r="O18" i="25"/>
  <c r="P18" i="25" s="1"/>
  <c r="E18" i="25"/>
  <c r="O46" i="24"/>
  <c r="P46" i="24" s="1"/>
  <c r="M46" i="24"/>
  <c r="G46" i="24"/>
  <c r="H46" i="24" s="1"/>
  <c r="E46" i="24"/>
  <c r="N39" i="24"/>
  <c r="F13" i="25" l="1"/>
  <c r="G13" i="25"/>
  <c r="H13" i="25" s="1"/>
  <c r="N26" i="25"/>
  <c r="M15" i="25"/>
  <c r="G28" i="25"/>
  <c r="H28" i="25" s="1"/>
  <c r="N15" i="25"/>
  <c r="N25" i="25"/>
  <c r="E17" i="25"/>
  <c r="N6" i="24"/>
  <c r="L36" i="24"/>
  <c r="M36" i="24" s="1"/>
  <c r="G6" i="24"/>
  <c r="H6" i="24" s="1"/>
  <c r="D36" i="24"/>
  <c r="E36" i="24" s="1"/>
  <c r="N19" i="24"/>
  <c r="G32" i="25"/>
  <c r="H32" i="25" s="1"/>
  <c r="F48" i="24"/>
  <c r="M30" i="25"/>
  <c r="N34" i="24"/>
  <c r="N30" i="25"/>
  <c r="N31" i="25"/>
  <c r="J13" i="26"/>
  <c r="K24" i="26"/>
  <c r="L24" i="26" s="1"/>
  <c r="D8" i="26"/>
  <c r="M23" i="25"/>
  <c r="N23" i="25"/>
  <c r="J18" i="26"/>
  <c r="K12" i="26"/>
  <c r="L12" i="26" s="1"/>
  <c r="D24" i="26"/>
  <c r="E14" i="26"/>
  <c r="F14" i="26" s="1"/>
  <c r="K30" i="26"/>
  <c r="L30" i="26" s="1"/>
  <c r="M13" i="25"/>
  <c r="E12" i="25"/>
  <c r="F12" i="25"/>
  <c r="O33" i="25"/>
  <c r="P33" i="25" s="1"/>
  <c r="F30" i="25"/>
  <c r="M18" i="25"/>
  <c r="E63" i="24"/>
  <c r="G63" i="24"/>
  <c r="H63" i="24" s="1"/>
  <c r="M63" i="24"/>
  <c r="O63" i="24"/>
  <c r="P63" i="24" s="1"/>
  <c r="F59" i="35"/>
  <c r="F60" i="35"/>
  <c r="F57" i="57"/>
  <c r="D27" i="26"/>
  <c r="D11" i="26"/>
  <c r="J16" i="26"/>
  <c r="K11" i="26"/>
  <c r="L11" i="26" s="1"/>
  <c r="K14" i="26"/>
  <c r="L14" i="26" s="1"/>
  <c r="K27" i="26"/>
  <c r="L27" i="26" s="1"/>
  <c r="E22" i="25"/>
  <c r="F36" i="25"/>
  <c r="M22" i="25"/>
  <c r="O16" i="25"/>
  <c r="P16" i="25" s="1"/>
  <c r="G31" i="25"/>
  <c r="H31" i="25" s="1"/>
  <c r="G15" i="25"/>
  <c r="H15" i="25" s="1"/>
  <c r="G26" i="25"/>
  <c r="H26" i="25" s="1"/>
  <c r="E33" i="25"/>
  <c r="O22" i="25"/>
  <c r="P22" i="25" s="1"/>
  <c r="E36" i="25"/>
  <c r="M37" i="25"/>
  <c r="M33" i="25"/>
  <c r="N11" i="25"/>
  <c r="O13" i="25"/>
  <c r="F16" i="25"/>
  <c r="F17" i="25"/>
  <c r="N17" i="25"/>
  <c r="E37" i="25"/>
  <c r="F26" i="25"/>
  <c r="L8" i="25"/>
  <c r="N8" i="25" s="1"/>
  <c r="F33" i="25"/>
  <c r="K8" i="25"/>
  <c r="N12" i="25"/>
  <c r="O26" i="25"/>
  <c r="P26" i="25" s="1"/>
  <c r="E28" i="25"/>
  <c r="O28" i="25"/>
  <c r="P28" i="25" s="1"/>
  <c r="N28" i="25"/>
  <c r="R8" i="25"/>
  <c r="O32" i="25"/>
  <c r="P32" i="25" s="1"/>
  <c r="M31" i="25"/>
  <c r="M11" i="25"/>
  <c r="F15" i="25"/>
  <c r="L19" i="25"/>
  <c r="N19" i="25" s="1"/>
  <c r="M17" i="25"/>
  <c r="F32" i="25"/>
  <c r="E10" i="25"/>
  <c r="G30" i="25"/>
  <c r="H30" i="25" s="1"/>
  <c r="M25" i="25"/>
  <c r="F10" i="25"/>
  <c r="M16" i="25"/>
  <c r="G23" i="25"/>
  <c r="H23" i="25" s="1"/>
  <c r="M12" i="25"/>
  <c r="C8" i="25"/>
  <c r="G25" i="25"/>
  <c r="H25" i="25" s="1"/>
  <c r="F23" i="25"/>
  <c r="O36" i="25"/>
  <c r="P36" i="25" s="1"/>
  <c r="F22" i="25"/>
  <c r="N36" i="25"/>
  <c r="E25" i="25"/>
  <c r="N32" i="25"/>
  <c r="M10" i="25"/>
  <c r="E16" i="25"/>
  <c r="F11" i="25"/>
  <c r="K19" i="25"/>
  <c r="F37" i="25"/>
  <c r="N37" i="25"/>
  <c r="D8" i="25"/>
  <c r="F8" i="25" s="1"/>
  <c r="E31" i="25"/>
  <c r="M8" i="25"/>
  <c r="C19" i="25"/>
  <c r="F18" i="24"/>
  <c r="M26" i="24"/>
  <c r="N56" i="24"/>
  <c r="E30" i="24"/>
  <c r="E26" i="24"/>
  <c r="E15" i="24"/>
  <c r="N17" i="24"/>
  <c r="N30" i="24"/>
  <c r="N48" i="24"/>
  <c r="E16" i="24"/>
  <c r="M6" i="24"/>
  <c r="M8" i="24" s="1"/>
  <c r="E33" i="24"/>
  <c r="E59" i="24"/>
  <c r="M61" i="24"/>
  <c r="F57" i="24"/>
  <c r="F29" i="24"/>
  <c r="O61" i="24"/>
  <c r="P61" i="24" s="1"/>
  <c r="G58" i="24"/>
  <c r="H58" i="24" s="1"/>
  <c r="O34" i="24"/>
  <c r="P34" i="24" s="1"/>
  <c r="M30" i="24"/>
  <c r="F60" i="24"/>
  <c r="M24" i="24"/>
  <c r="F58" i="24"/>
  <c r="E48" i="24"/>
  <c r="N57" i="24"/>
  <c r="M64" i="24"/>
  <c r="M14" i="24"/>
  <c r="M16" i="24"/>
  <c r="M20" i="24"/>
  <c r="F6" i="24"/>
  <c r="E25" i="24"/>
  <c r="F33" i="24"/>
  <c r="N26" i="24"/>
  <c r="O60" i="24"/>
  <c r="P60" i="24" s="1"/>
  <c r="C21" i="24"/>
  <c r="G56" i="24"/>
  <c r="H56" i="24" s="1"/>
  <c r="L8" i="24"/>
  <c r="N8" i="24" s="1"/>
  <c r="E12" i="24"/>
  <c r="F11" i="24"/>
  <c r="N52" i="24"/>
  <c r="F56" i="24"/>
  <c r="F19" i="24"/>
  <c r="F10" i="24"/>
  <c r="M28" i="24"/>
  <c r="F30" i="24"/>
  <c r="E7" i="24"/>
  <c r="F24" i="24"/>
  <c r="E47" i="24"/>
  <c r="E31" i="24"/>
  <c r="F28" i="24"/>
  <c r="G52" i="24"/>
  <c r="H52" i="24" s="1"/>
  <c r="M57" i="24"/>
  <c r="F26" i="24"/>
  <c r="E18" i="24"/>
  <c r="E14" i="24"/>
  <c r="F7" i="24"/>
  <c r="N18" i="24"/>
  <c r="N10" i="24"/>
  <c r="E28" i="24"/>
  <c r="E32" i="24"/>
  <c r="N23" i="24"/>
  <c r="F61" i="24"/>
  <c r="F64" i="24"/>
  <c r="O59" i="24"/>
  <c r="P59" i="24" s="1"/>
  <c r="O27" i="24"/>
  <c r="P27" i="24" s="1"/>
  <c r="C8" i="24"/>
  <c r="N29" i="24"/>
  <c r="G12" i="24"/>
  <c r="H12" i="24" s="1"/>
  <c r="G19" i="24"/>
  <c r="H19" i="24" s="1"/>
  <c r="F15" i="24"/>
  <c r="E23" i="24"/>
  <c r="M29" i="24"/>
  <c r="G64" i="24"/>
  <c r="H64" i="24" s="1"/>
  <c r="M47" i="24"/>
  <c r="N33" i="24"/>
  <c r="M56" i="24"/>
  <c r="N32" i="24"/>
  <c r="G16" i="24"/>
  <c r="H16" i="24" s="1"/>
  <c r="M10" i="24"/>
  <c r="E11" i="24"/>
  <c r="M17" i="24"/>
  <c r="E6" i="24"/>
  <c r="E8" i="24" s="1"/>
  <c r="F20" i="24"/>
  <c r="F14" i="24"/>
  <c r="N14" i="24"/>
  <c r="E24" i="24"/>
  <c r="M27" i="24"/>
  <c r="M33" i="24"/>
  <c r="N24" i="24"/>
  <c r="G59" i="24"/>
  <c r="H59" i="24" s="1"/>
  <c r="N60" i="24"/>
  <c r="K8" i="24"/>
  <c r="N64" i="24"/>
  <c r="F32" i="24"/>
  <c r="G57" i="24"/>
  <c r="H57" i="24" s="1"/>
  <c r="M48" i="24"/>
  <c r="E34" i="24"/>
  <c r="E10" i="24"/>
  <c r="E20" i="24"/>
  <c r="M19" i="24"/>
  <c r="M12" i="24"/>
  <c r="E17" i="24"/>
  <c r="N7" i="24"/>
  <c r="N13" i="24"/>
  <c r="E27" i="24"/>
  <c r="E29" i="24"/>
  <c r="M31" i="24"/>
  <c r="F25" i="24"/>
  <c r="N28" i="24"/>
  <c r="E60" i="24"/>
  <c r="O47" i="24"/>
  <c r="P47" i="24" s="1"/>
  <c r="M58" i="24"/>
  <c r="O62" i="24"/>
  <c r="P62" i="24" s="1"/>
  <c r="N62" i="24"/>
  <c r="O25" i="24"/>
  <c r="P25" i="24" s="1"/>
  <c r="E52" i="24"/>
  <c r="C35" i="24"/>
  <c r="M52" i="24"/>
  <c r="F31" i="24"/>
  <c r="D21" i="24"/>
  <c r="F21" i="24" s="1"/>
  <c r="M18" i="24"/>
  <c r="O6" i="24"/>
  <c r="L21" i="24"/>
  <c r="N21" i="24" s="1"/>
  <c r="D8" i="24"/>
  <c r="F8" i="24" s="1"/>
  <c r="F17" i="24"/>
  <c r="N20" i="24"/>
  <c r="N16" i="24"/>
  <c r="N12" i="24"/>
  <c r="M23" i="24"/>
  <c r="M25" i="24"/>
  <c r="M32" i="24"/>
  <c r="F34" i="24"/>
  <c r="F27" i="24"/>
  <c r="N31" i="24"/>
  <c r="G47" i="24"/>
  <c r="H47" i="24" s="1"/>
  <c r="E61" i="24"/>
  <c r="M59" i="24"/>
  <c r="O58" i="24"/>
  <c r="P58" i="24" s="1"/>
  <c r="M13" i="24"/>
  <c r="K21" i="24"/>
  <c r="K35" i="24"/>
  <c r="D57" i="57"/>
  <c r="D56" i="57"/>
  <c r="F56" i="23"/>
  <c r="I49" i="36"/>
  <c r="J8" i="26"/>
  <c r="D16" i="26"/>
  <c r="D13" i="26"/>
  <c r="D12" i="26"/>
  <c r="E23" i="26"/>
  <c r="F23" i="26" s="1"/>
  <c r="E33" i="26"/>
  <c r="F33" i="26" s="1"/>
  <c r="D18" i="26"/>
  <c r="J17" i="26"/>
  <c r="J23" i="26"/>
  <c r="E17" i="26"/>
  <c r="F17" i="26" s="1"/>
  <c r="D56" i="23"/>
  <c r="D57" i="23"/>
  <c r="H10" i="18"/>
  <c r="I10" i="18" s="1"/>
  <c r="H41" i="18"/>
  <c r="I41" i="18" s="1"/>
  <c r="H8" i="18"/>
  <c r="I8" i="18" s="1"/>
  <c r="H23" i="18"/>
  <c r="I23" i="18" s="1"/>
  <c r="H46" i="18"/>
  <c r="I46" i="18" s="1"/>
  <c r="H37" i="18"/>
  <c r="I37" i="18" s="1"/>
  <c r="H24" i="18"/>
  <c r="I24" i="18" s="1"/>
  <c r="H9" i="18"/>
  <c r="I9" i="18" s="1"/>
  <c r="H28" i="18"/>
  <c r="I28" i="18" s="1"/>
  <c r="H26" i="18"/>
  <c r="I26" i="18" s="1"/>
  <c r="H18" i="18"/>
  <c r="I18" i="18" s="1"/>
  <c r="H25" i="18"/>
  <c r="I25" i="18" s="1"/>
  <c r="E31" i="18"/>
  <c r="D31" i="18" s="1"/>
  <c r="H21" i="18"/>
  <c r="I21" i="18" s="1"/>
  <c r="H17" i="18"/>
  <c r="I17" i="18" s="1"/>
  <c r="H21" i="22"/>
  <c r="I21" i="22" s="1"/>
  <c r="H36" i="22"/>
  <c r="I36" i="22" s="1"/>
  <c r="H29" i="22"/>
  <c r="I29" i="22" s="1"/>
  <c r="H24" i="22"/>
  <c r="I24" i="22" s="1"/>
  <c r="H16" i="22"/>
  <c r="I16" i="22" s="1"/>
  <c r="H39" i="22"/>
  <c r="I39" i="22" s="1"/>
  <c r="H25" i="22"/>
  <c r="I25" i="22" s="1"/>
  <c r="H17" i="22"/>
  <c r="I17" i="22" s="1"/>
  <c r="H37" i="22"/>
  <c r="I37" i="22" s="1"/>
  <c r="H34" i="22"/>
  <c r="I34" i="22" s="1"/>
  <c r="H45" i="22"/>
  <c r="I45" i="22" s="1"/>
  <c r="H41" i="22"/>
  <c r="I41" i="22" s="1"/>
  <c r="H27" i="22"/>
  <c r="I27" i="22" s="1"/>
  <c r="H18" i="22"/>
  <c r="I18" i="22" s="1"/>
  <c r="H14" i="22"/>
  <c r="I14" i="22" s="1"/>
  <c r="H22" i="22"/>
  <c r="I22" i="22" s="1"/>
  <c r="H20" i="22"/>
  <c r="I20" i="22" s="1"/>
  <c r="H8" i="22"/>
  <c r="I8" i="22" s="1"/>
  <c r="H43" i="22"/>
  <c r="I43" i="22" s="1"/>
  <c r="G46" i="22"/>
  <c r="E30" i="22"/>
  <c r="H33" i="22"/>
  <c r="I33" i="22" s="1"/>
  <c r="E7" i="22"/>
  <c r="H7" i="22" s="1"/>
  <c r="I7" i="22" s="1"/>
  <c r="H15" i="22"/>
  <c r="I15"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H40" i="32"/>
  <c r="L40" i="32" s="1"/>
  <c r="L14" i="32"/>
  <c r="M14" i="32"/>
  <c r="H42" i="32"/>
  <c r="H38" i="32"/>
  <c r="I38" i="32" s="1"/>
  <c r="M38" i="32" s="1"/>
  <c r="H34" i="32"/>
  <c r="L34" i="32" s="1"/>
  <c r="H23" i="32"/>
  <c r="L23" i="32" s="1"/>
  <c r="H19" i="32"/>
  <c r="L19" i="32" s="1"/>
  <c r="H15" i="32"/>
  <c r="I15" i="32" s="1"/>
  <c r="M15" i="32" s="1"/>
  <c r="L48" i="32"/>
  <c r="H36" i="32"/>
  <c r="L36" i="32" s="1"/>
  <c r="M30" i="32"/>
  <c r="L30" i="32"/>
  <c r="H21" i="32"/>
  <c r="I21" i="32" s="1"/>
  <c r="M21" i="32" s="1"/>
  <c r="H17" i="32"/>
  <c r="L17" i="32" s="1"/>
  <c r="H24" i="32"/>
  <c r="L24" i="32" s="1"/>
  <c r="E49" i="32"/>
  <c r="M47" i="32"/>
  <c r="H39" i="32"/>
  <c r="H35" i="32"/>
  <c r="H20" i="32"/>
  <c r="L20" i="32" s="1"/>
  <c r="H16" i="32"/>
  <c r="K24" i="32"/>
  <c r="L22" i="32"/>
  <c r="H41" i="32"/>
  <c r="H37" i="32"/>
  <c r="I37" i="32" s="1"/>
  <c r="M37" i="32" s="1"/>
  <c r="H18" i="32"/>
  <c r="I18" i="32" s="1"/>
  <c r="M18" i="32" s="1"/>
  <c r="P13" i="24"/>
  <c r="O21" i="24"/>
  <c r="H17" i="24"/>
  <c r="L35" i="24"/>
  <c r="N35" i="24" s="1"/>
  <c r="D19" i="25"/>
  <c r="F19" i="25" s="1"/>
  <c r="G23" i="24"/>
  <c r="D35" i="24"/>
  <c r="F35" i="24" s="1"/>
  <c r="N10" i="25"/>
  <c r="E8" i="25"/>
  <c r="G19" i="25"/>
  <c r="H35" i="22"/>
  <c r="I35" i="22" s="1"/>
  <c r="H28" i="22"/>
  <c r="I28" i="22" s="1"/>
  <c r="G30" i="22"/>
  <c r="H45" i="18"/>
  <c r="I45" i="18" s="1"/>
  <c r="H40" i="18"/>
  <c r="I40" i="18" s="1"/>
  <c r="H30" i="18"/>
  <c r="I30" i="18" s="1"/>
  <c r="G31" i="18"/>
  <c r="F31" i="18" s="1"/>
  <c r="H44" i="22"/>
  <c r="I44" i="22" s="1"/>
  <c r="H19" i="22"/>
  <c r="I19" i="22" s="1"/>
  <c r="H36" i="18"/>
  <c r="I36" i="18" s="1"/>
  <c r="E46" i="22"/>
  <c r="H19" i="18"/>
  <c r="I19" i="18" s="1"/>
  <c r="H40" i="22"/>
  <c r="I40" i="22" s="1"/>
  <c r="H42" i="18"/>
  <c r="I42" i="18" s="1"/>
  <c r="L15" i="32"/>
  <c r="H23" i="22"/>
  <c r="I23" i="22" s="1"/>
  <c r="E31" i="32"/>
  <c r="G49" i="32"/>
  <c r="G31" i="32"/>
  <c r="F31" i="32" s="1"/>
  <c r="G8" i="24" l="1"/>
  <c r="H8" i="24" s="1"/>
  <c r="G36" i="24"/>
  <c r="O36" i="24"/>
  <c r="O8" i="25"/>
  <c r="P8" i="25" s="1"/>
  <c r="H19" i="25"/>
  <c r="I40" i="32"/>
  <c r="M40" i="32" s="1"/>
  <c r="L38" i="32"/>
  <c r="E51" i="32"/>
  <c r="E53" i="32" s="1"/>
  <c r="D53" i="32" s="1"/>
  <c r="I23" i="32"/>
  <c r="M23" i="32" s="1"/>
  <c r="O19" i="25"/>
  <c r="P19" i="25" s="1"/>
  <c r="P13" i="25"/>
  <c r="G8" i="25"/>
  <c r="H8" i="25" s="1"/>
  <c r="M19" i="25"/>
  <c r="E19" i="25"/>
  <c r="S19" i="25"/>
  <c r="R19" i="25"/>
  <c r="S8" i="25"/>
  <c r="E35" i="24"/>
  <c r="E21" i="24"/>
  <c r="O35" i="24"/>
  <c r="P35" i="24" s="1"/>
  <c r="G21" i="24"/>
  <c r="H21" i="24" s="1"/>
  <c r="M35" i="24"/>
  <c r="P21" i="24"/>
  <c r="M21" i="24"/>
  <c r="P6" i="24"/>
  <c r="O8" i="24"/>
  <c r="P8" i="24" s="1"/>
  <c r="E48" i="22"/>
  <c r="D48" i="22" s="1"/>
  <c r="H9" i="22"/>
  <c r="I9" i="22" s="1"/>
  <c r="D30" i="22"/>
  <c r="I34" i="32"/>
  <c r="M34" i="32" s="1"/>
  <c r="I36" i="32"/>
  <c r="M36" i="32" s="1"/>
  <c r="I42" i="32"/>
  <c r="M42" i="32" s="1"/>
  <c r="L42" i="32"/>
  <c r="I24" i="32"/>
  <c r="M24" i="32" s="1"/>
  <c r="G51" i="32"/>
  <c r="F51" i="32" s="1"/>
  <c r="F49" i="32"/>
  <c r="J49" i="32" s="1"/>
  <c r="I19" i="32"/>
  <c r="M19" i="32" s="1"/>
  <c r="L21" i="32"/>
  <c r="L37" i="32"/>
  <c r="M48" i="32"/>
  <c r="D49" i="32"/>
  <c r="I17" i="32"/>
  <c r="M17" i="32" s="1"/>
  <c r="I20" i="32"/>
  <c r="M20" i="32" s="1"/>
  <c r="L18" i="32"/>
  <c r="I16" i="32"/>
  <c r="M16" i="32" s="1"/>
  <c r="L16" i="32"/>
  <c r="L47" i="32"/>
  <c r="L35" i="32"/>
  <c r="I35" i="32"/>
  <c r="M35" i="32" s="1"/>
  <c r="L41" i="32"/>
  <c r="I41" i="32"/>
  <c r="M41" i="32" s="1"/>
  <c r="L39" i="32"/>
  <c r="I39" i="32"/>
  <c r="M39" i="32" s="1"/>
  <c r="H23" i="24"/>
  <c r="G35" i="24"/>
  <c r="H35" i="24" s="1"/>
  <c r="K31" i="32"/>
  <c r="J31" i="32"/>
  <c r="H31" i="32"/>
  <c r="D31" i="32"/>
  <c r="K49" i="32"/>
  <c r="H49" i="32"/>
  <c r="H46" i="22"/>
  <c r="I46" i="22" s="1"/>
  <c r="D46" i="22"/>
  <c r="G49" i="18"/>
  <c r="H31" i="18"/>
  <c r="I31" i="18" s="1"/>
  <c r="G48" i="22"/>
  <c r="H30" i="22"/>
  <c r="I30" i="22" s="1"/>
  <c r="H47" i="18"/>
  <c r="I47" i="18" s="1"/>
  <c r="E49" i="18"/>
  <c r="D49" i="18" s="1"/>
  <c r="E54" i="32" l="1"/>
  <c r="H54" i="32" s="1"/>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4" i="32" l="1"/>
  <c r="F58" i="32"/>
  <c r="F51" i="22"/>
  <c r="F55" i="22"/>
  <c r="F52" i="18"/>
  <c r="F56" i="18"/>
  <c r="D56" i="18"/>
  <c r="F51" i="18"/>
  <c r="J51" i="32"/>
  <c r="J53" i="32"/>
  <c r="L54" i="32"/>
  <c r="M54" i="32" s="1"/>
  <c r="D54" i="32"/>
  <c r="I54" i="32"/>
  <c r="F61" i="32" s="1"/>
  <c r="L53" i="32"/>
  <c r="M53" i="32" s="1"/>
  <c r="H53" i="32"/>
  <c r="I53" i="32" s="1"/>
  <c r="D61" i="32" s="1"/>
  <c r="L51" i="32"/>
  <c r="I51" i="32"/>
  <c r="M51" i="32" s="1"/>
  <c r="H52" i="18"/>
  <c r="I52" i="18" s="1"/>
  <c r="F59" i="18" s="1"/>
  <c r="D58" i="32"/>
  <c r="H50" i="22"/>
  <c r="I50" i="22" s="1"/>
  <c r="D58" i="22" s="1"/>
  <c r="H51" i="22"/>
  <c r="I51" i="22" s="1"/>
  <c r="F58" i="22" s="1"/>
  <c r="H51" i="18"/>
  <c r="I51" i="18" s="1"/>
  <c r="D59" i="18" s="1"/>
  <c r="F60" i="32" l="1"/>
  <c r="F59" i="32"/>
  <c r="F56" i="22"/>
  <c r="F57" i="22"/>
  <c r="D58" i="18"/>
  <c r="D57" i="18"/>
  <c r="F58" i="18"/>
  <c r="F57" i="18"/>
</calcChain>
</file>

<file path=xl/comments1.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2.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3.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4.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5.xml><?xml version="1.0" encoding="utf-8"?>
<comments xmlns="http://schemas.openxmlformats.org/spreadsheetml/2006/main">
  <authors>
    <author>mike chambless</author>
    <author>IT Department</author>
  </authors>
  <commentList>
    <comment ref="D58"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6.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authors>
    <author>Sandy Cunningham</author>
    <author>mike chambless</author>
  </authors>
  <commentList>
    <comment ref="C15" authorId="0">
      <text>
        <r>
          <rPr>
            <sz val="8"/>
            <color indexed="81"/>
            <rFont val="Tahoma"/>
            <family val="2"/>
          </rPr>
          <t>Enter number of credit hours/semesters in this column if different than 24 and/or 2.</t>
        </r>
      </text>
    </comment>
    <comment ref="D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<sst xmlns="http://schemas.openxmlformats.org/spreadsheetml/2006/main" count="1442" uniqueCount="278">
  <si>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</si>
  <si>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</si>
  <si>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</si>
  <si>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</si>
  <si>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</si>
  <si>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</si>
  <si>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</si>
  <si>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</si>
  <si>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</si>
  <si>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</si>
  <si>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</si>
  <si>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</si>
  <si>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</si>
  <si>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</si>
  <si>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</si>
  <si>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</si>
  <si>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</si>
  <si>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</si>
  <si>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</si>
  <si>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</si>
  <si>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</si>
  <si>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</si>
  <si>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</si>
  <si>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</si>
  <si>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</si>
  <si>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</si>
  <si>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</si>
  <si>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</si>
  <si>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</si>
  <si>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</si>
  <si>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your institution's communication of tuition and fee requests to student government organizations, other student groups, and students at large.</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</si>
  <si>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</si>
  <si>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</si>
  <si>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</si>
  <si>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</si>
  <si>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</si>
  <si>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</si>
  <si>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</si>
  <si>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</si>
  <si>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PEER INSTITUTIONS</t>
  </si>
  <si>
    <t>Big 12 Public Institutions</t>
  </si>
  <si>
    <t>Like-type public institutions in surrounding and other states</t>
  </si>
  <si>
    <t>Public two-year colleges that receive no local tax funding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</si>
  <si>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</si>
  <si>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</si>
  <si>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</si>
  <si>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</si>
  <si>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</si>
  <si>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</si>
  <si>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</si>
  <si>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</si>
  <si>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</si>
  <si>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</si>
  <si>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</si>
  <si>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</si>
  <si>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</si>
  <si>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</si>
  <si>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</si>
  <si>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</si>
  <si>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</si>
  <si>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</si>
  <si>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</si>
  <si>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</si>
  <si>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</si>
  <si>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</si>
  <si>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</si>
  <si>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</si>
  <si>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</si>
  <si>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</si>
  <si>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</si>
  <si>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</si>
  <si>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</si>
  <si>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</si>
  <si>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</si>
  <si>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</si>
  <si>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</si>
  <si>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</si>
  <si>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</si>
  <si>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 xml:space="preserve">  </t>
  </si>
  <si>
    <t>Community Colleges</t>
  </si>
  <si>
    <r>
      <t xml:space="preserve">Title 70 O.S. 2004 Supp.,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</si>
  <si>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</si>
  <si>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</si>
  <si>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</si>
  <si>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Legislature Adjourns</t>
  </si>
  <si>
    <t>Cost for 24 Credit Hours</t>
  </si>
  <si>
    <t>Institution</t>
  </si>
  <si>
    <t>% of Peer Limit</t>
  </si>
  <si>
    <t>$ Increase to Peer Limit</t>
  </si>
  <si>
    <t>% Increase to Peer Limit</t>
  </si>
  <si>
    <t>Ave</t>
  </si>
  <si>
    <t>OU</t>
  </si>
  <si>
    <t>OSU</t>
  </si>
  <si>
    <t>Research Ave</t>
  </si>
  <si>
    <t>UCO</t>
  </si>
  <si>
    <t>ECU</t>
  </si>
  <si>
    <t>NSU</t>
  </si>
  <si>
    <t>NWOSU</t>
  </si>
  <si>
    <t>RSU</t>
  </si>
  <si>
    <t>SEOSU</t>
  </si>
  <si>
    <t>SWOSU</t>
  </si>
  <si>
    <t>CU</t>
  </si>
  <si>
    <t>LU</t>
  </si>
  <si>
    <t>OPSU</t>
  </si>
  <si>
    <t>USAO</t>
  </si>
  <si>
    <t>CASC</t>
  </si>
  <si>
    <t>CSC</t>
  </si>
  <si>
    <t>EOSC</t>
  </si>
  <si>
    <t>MSC</t>
  </si>
  <si>
    <t>NEOA&amp;M</t>
  </si>
  <si>
    <t>NOC</t>
  </si>
  <si>
    <t>OCCC</t>
  </si>
  <si>
    <t>RCC</t>
  </si>
  <si>
    <t>Rose</t>
  </si>
  <si>
    <t>SSC</t>
  </si>
  <si>
    <t>TCC</t>
  </si>
  <si>
    <t>WOSC</t>
  </si>
  <si>
    <t>Reg'l Ave</t>
  </si>
  <si>
    <t>OUHSC</t>
  </si>
  <si>
    <t>Physical Therapy -- Doctoral</t>
  </si>
  <si>
    <t>CENTERS</t>
  </si>
  <si>
    <t>CONSTITUENT AGENCIES</t>
  </si>
  <si>
    <t>OTHER</t>
  </si>
  <si>
    <t>LU, OKC</t>
  </si>
  <si>
    <t>LU, Tulsa</t>
  </si>
  <si>
    <t>Adult Degree Completion Prog</t>
  </si>
  <si>
    <t>SEOSU-Grayson</t>
  </si>
  <si>
    <t>*Enter corresponding peer limit for each professional program--see Professional Program Peer Limit list</t>
  </si>
  <si>
    <t>OSU, OKC - L</t>
  </si>
  <si>
    <t>OSU, OKC - U</t>
  </si>
  <si>
    <t>OSU, OKM - L</t>
  </si>
  <si>
    <t>OSU, OKM - U</t>
  </si>
  <si>
    <t>Ardmore-ECU</t>
  </si>
  <si>
    <t>Ardmore-SEOSU</t>
  </si>
  <si>
    <t>OSU CHS</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</si>
  <si>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</si>
  <si>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</si>
  <si>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</si>
  <si>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</si>
  <si>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</si>
  <si>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</si>
  <si>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</si>
  <si>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</si>
  <si>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Describe the projected impact of tuition and fee increases on the availability of financial aid to offset costs.  What efforts will your institution undertake to increase need-based financial aid proportionately to tuition and fee increases?  (Need-based financial aid shall include, but shall not be limited to, awards for the Oklahoma Higher Learning Access Program, Oklahoma Tuition Aid Grants, federal need-based financial aid, tuition waivers and private donations.)</t>
  </si>
  <si>
    <t>(Undergraduate continued)</t>
  </si>
  <si>
    <t>Guaranteed Tuition Rate shall not exceed 115% of the nonguaranteed tuition rate.</t>
  </si>
  <si>
    <t>Possible Regents Tuition Review Meeting</t>
  </si>
  <si>
    <t>OSU &amp; Tulsa</t>
  </si>
  <si>
    <t>AHEP - MSC, L</t>
  </si>
  <si>
    <t>AHEP-SEOSU,U</t>
  </si>
  <si>
    <t>AHEP - ECU, U</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</si>
  <si>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</si>
  <si>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</si>
  <si>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</si>
  <si>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</si>
  <si>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(Includes Ardmore Higher Education Center)</t>
  </si>
  <si>
    <t>University of Central Oklahoma</t>
  </si>
  <si>
    <t>Univ of Science &amp; Arts of Okla</t>
  </si>
  <si>
    <t>70 O.S. 2004 Supp.,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</si>
  <si>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</si>
  <si>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</si>
  <si>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</si>
  <si>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</si>
  <si>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</si>
  <si>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70 O. S. 2004 Supp., Section 3218.9, provides that the limits for graduate resident and graduate nonresident tuition and mandatory fees shall be less than the average resident and nonresident tuition and mandatory fees at peer institutions for each tier.</t>
  </si>
  <si>
    <t>$ Increase to         Peer Limit</t>
  </si>
  <si>
    <t>$ Increase to          Peer Limit</t>
  </si>
  <si>
    <t>AHEP-OSU-OKC</t>
  </si>
  <si>
    <t>SWOSU-Sayre</t>
  </si>
  <si>
    <t>UCO - Nursing</t>
  </si>
  <si>
    <t>SEOSU-McAlester</t>
  </si>
  <si>
    <t>Tuition:</t>
  </si>
  <si>
    <t>Tuition and Mandatory Fees</t>
  </si>
  <si>
    <t>B.  Auxiliary (700 Fund)</t>
  </si>
  <si>
    <t>A.   E&amp;G Part I (290 Fund)</t>
  </si>
  <si>
    <t>II</t>
  </si>
  <si>
    <t>A.  E&amp;G Part I (290 Fund)</t>
  </si>
  <si>
    <t>b</t>
  </si>
  <si>
    <t>See "Prof'l PeerLimit" Tag</t>
  </si>
  <si>
    <t>70 O.S. 2004 Supp., Section 3218.9, provides that the limits for professional program resident and nonresident tuition and mandatory fees shall be less than the average of resident and nonresident tuition and mandatory fees for like-type professional programs at public institutions.</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</si>
  <si>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</si>
  <si>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UCO - CBA</t>
  </si>
  <si>
    <t>UCO-Language Pathology</t>
  </si>
  <si>
    <t>SEOSU-OCCC/RSC</t>
  </si>
  <si>
    <t>NOC/OSU Gateway Program</t>
  </si>
  <si>
    <t>SEOSU-McAlexter</t>
  </si>
  <si>
    <t>SEOSU-McCurtain</t>
  </si>
  <si>
    <t>UCO-MBA</t>
  </si>
  <si>
    <t>To Be Determined</t>
  </si>
  <si>
    <t>`</t>
  </si>
  <si>
    <t xml:space="preserve">Proposed FY15 Rates </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</si>
  <si>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</si>
  <si>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</si>
  <si>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</si>
  <si>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</si>
  <si>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</si>
  <si>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</si>
  <si>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</si>
  <si>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</si>
  <si>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</si>
  <si>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</si>
  <si>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</si>
  <si>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Main Campus Avg</t>
  </si>
  <si>
    <t>Research Avg</t>
  </si>
  <si>
    <t>Reg'l Avg</t>
  </si>
  <si>
    <t>Comm Coll Avg</t>
  </si>
  <si>
    <t>Master of Science in Nursing</t>
  </si>
  <si>
    <t>Cost for Total        Credit Hours</t>
  </si>
  <si>
    <t>Cost for             30 Credit Hours</t>
  </si>
  <si>
    <t>Cost for           30 Credit Hours</t>
  </si>
  <si>
    <t>Flat-Rate Tuition</t>
  </si>
  <si>
    <t>FY16 Tuition and Mandatory Fee Request</t>
  </si>
  <si>
    <t>FY16 Tuition &amp; Mandatory Fees</t>
  </si>
  <si>
    <t xml:space="preserve">Proposed FY16          Rates </t>
  </si>
  <si>
    <t>FY16 Flat-Rate Tuition</t>
  </si>
  <si>
    <t>FY16 Guaranteed Tuition &amp; Mandatory Fees</t>
  </si>
  <si>
    <t xml:space="preserve">Proposed FY16 Rates </t>
  </si>
  <si>
    <t>Proposed FY16 Gtd Rate</t>
  </si>
  <si>
    <t>Diff from FY16 NG Rate</t>
  </si>
  <si>
    <t>Same as Mandatory Fees for FY16 Non-Guaranteed Tuition Rate</t>
  </si>
  <si>
    <t>FY16 Peer Limit -- Research Universities</t>
  </si>
  <si>
    <t>Institutional Request for FY16</t>
  </si>
  <si>
    <t>FY16 Peer Limit -- Regional Universities</t>
  </si>
  <si>
    <t>FY16 Peer Limit -- UCO</t>
  </si>
  <si>
    <t>FY16 Peer Limit -- USAO</t>
  </si>
  <si>
    <t>FY16 Peer Limit -- Community Colleges</t>
  </si>
  <si>
    <t>FY16 Peer Limit -- Professional Program*</t>
  </si>
  <si>
    <t xml:space="preserve">Describe the projected impact of tuition and fee increases on your institution's enrollment pattern for FY16. </t>
  </si>
  <si>
    <t>Describe cost effective measures which your institution will implement in FY16.</t>
  </si>
  <si>
    <t>FY15 Tuition &amp; Fees</t>
  </si>
  <si>
    <t xml:space="preserve">FY15
 Rates </t>
  </si>
  <si>
    <t>$ Chg                from FY15</t>
  </si>
  <si>
    <t>% Chg            from FY15</t>
  </si>
  <si>
    <t>$ Chg from FY15</t>
  </si>
  <si>
    <t>% 
Chg from FY15</t>
  </si>
  <si>
    <t>% Chg from FY15</t>
  </si>
  <si>
    <t>Percentage Change from FY15**</t>
  </si>
  <si>
    <t>FY16 TUITION AND FEE TIMELINE</t>
  </si>
  <si>
    <t>Distribute Forms to Institutions for Submitting FY16 Requests for Changes to Academic Services Fees</t>
  </si>
  <si>
    <t>Wednesday, October 22, 2014</t>
  </si>
  <si>
    <t>Deadline for Submission of Professional Program Peer Data for FY16</t>
  </si>
  <si>
    <t>Monday, November 17, 2014 at 5:00 p.m.</t>
  </si>
  <si>
    <t>Deadline for Submission of FY16 Requests for Changes to Academic Services Fees</t>
  </si>
  <si>
    <t>Friday, January 30, 2015 at 5:00 p.m.</t>
  </si>
  <si>
    <t>Posting of FY16 Institutional Peer Limits for Tuition and Mandatory Fees</t>
  </si>
  <si>
    <t>State Regents Meeting
Thursday, March 05, 2015 at 9:00 a.m.</t>
  </si>
  <si>
    <t>Posting of Requested Changes to FY16 Academic Services Fees</t>
  </si>
  <si>
    <t>Distribute FY16 Tuition and Mandatory Fee Request Forms to Institutions</t>
  </si>
  <si>
    <t>Public Hearing on FY16 Legislative Peer Limits and Requested Changes to Academic Services Fees</t>
  </si>
  <si>
    <t>State Regents Meeting
Thursday, April 9, 2015 at 9:00 a.m.</t>
  </si>
  <si>
    <t>Friday, May 29, 2015 at 5:00 p.m.</t>
  </si>
  <si>
    <t>Deadline for Submission of FY16 Tuition and Mandatory Fee Requests</t>
  </si>
  <si>
    <t>Wednesday, June 10, 2015 at 5:00 p.m.</t>
  </si>
  <si>
    <t>State Regents' Consideration and Approval of FY16 Tuition and Fee Requests</t>
  </si>
  <si>
    <t>State Regents Meeting
Thursday, June 25, 2015 at 9:00 a.m.</t>
  </si>
  <si>
    <t>FY16 Legislative Peer Limits for Tuition and Mandatory Fees</t>
  </si>
  <si>
    <t>FY16 Peer Limit for Resident Tuition and Mandatory Fees</t>
  </si>
  <si>
    <t>FY16 Per Credit Hour Rate</t>
  </si>
  <si>
    <t>FY16 Peer Limit for Nonresident Tuition and Mandatory Fees</t>
  </si>
  <si>
    <t>At their meeting in June 2015, State Regents will consider FY16 undergraduate and graduate tuition and mandatory fee requests from institutions which are within the legislative limits posted above.</t>
  </si>
  <si>
    <t>FY16 Peer Limit</t>
  </si>
  <si>
    <t>FY16 Peer Limit Per Credit Hour Rate</t>
  </si>
  <si>
    <t>UCO - Prof Teacher Education</t>
  </si>
  <si>
    <t>Compared to the FY16 Legislative Peer Limit</t>
  </si>
  <si>
    <t>FY16            Peer              Limit</t>
  </si>
  <si>
    <t>FY16               Peer             Limit</t>
  </si>
  <si>
    <t>FY15 Undergraduate Tuition and Mandatory Fees Compared to FY16 Legislative Peer Limit</t>
  </si>
  <si>
    <t>FY15 Tuition and Mandatory Fees</t>
  </si>
  <si>
    <t>FY15 Per Credit Hour Rate</t>
  </si>
  <si>
    <t>*For FY15 NOC, Stillwater has $1,175 mandatory pass-through fees to OSU which are deducted for the peer group comparison.</t>
  </si>
  <si>
    <t>FY15 Graduate Tuition and Mandatory Fees Compared to FY16 Legislative Peer Limit</t>
  </si>
  <si>
    <t>FY15 Tuition &amp; Mandatory Fees</t>
  </si>
  <si>
    <t xml:space="preserve">FY15 Professional Program Tuition and Mandatory Fees </t>
  </si>
  <si>
    <t>CU-Online MBA</t>
  </si>
  <si>
    <t>CU-Online MSOL</t>
  </si>
  <si>
    <t>Doctor of Pharmacy</t>
  </si>
  <si>
    <t>Doctor of Physical Therapy</t>
  </si>
  <si>
    <t>Doctor of Nursing Practice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</si>
</sst>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F800]dddd\,\ mmmm\ dd\,\ yyyy"/>
    <numFmt numFmtId="170" formatCode="0.0000%"/>
  </numFmts>
  <fonts count="50"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sz val="9"/>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i/>
      <sz val="14"/>
      <color indexed="10"/>
      <name val="Times New Roman"/>
      <family val="1"/>
    </font>
    <font>
      <b/>
      <u/>
      <sz val="10"/>
      <name val="Times New Roman"/>
      <family val="1"/>
    </font>
    <font>
      <sz val="10"/>
      <name val="Arial"/>
      <family val="2"/>
    </font>
    <font>
      <sz val="11"/>
      <color theme="1"/>
      <name val="Calibri"/>
      <family val="2"/>
      <scheme val="minor"/>
    </font>
    <font>
      <sz val="10"/>
      <name val="Arial"/>
      <family val="2"/>
    </font>
    <font>
      <u/>
      <sz val="10"/>
      <color indexed="12"/>
      <name val="Arial"/>
      <family val="2"/>
    </font>
    <font>
      <b/>
      <sz val="10"/>
      <color theme="1"/>
      <name val="Times New Roman"/>
      <family val="1"/>
    </font>
    <font>
      <sz val="11"/>
      <name val="Times New Roman"/>
      <family val="1"/>
    </font>
    <font>
      <b/>
      <i/>
      <u/>
      <sz val="9"/>
      <name val="Times New Roman"/>
      <family val="1"/>
    </font>
    <font>
      <b/>
      <i/>
      <sz val="11"/>
      <color indexed="10"/>
      <name val="Times New Roman"/>
      <family val="1"/>
    </font>
    <font>
      <b/>
      <i/>
      <sz val="9"/>
      <color indexed="10"/>
      <name val="Times New Roman"/>
      <family val="1"/>
    </font>
    <font>
      <sz val="10"/>
      <name val="Arial"/>
      <family val="2"/>
    </font>
    <font>
      <sz val="10"/>
      <name val="Arial"/>
      <family val="2"/>
    </font>
    <font>
      <i/>
      <sz val="10"/>
      <name val="Arial"/>
      <family val="2"/>
    </font>
    <font>
      <sz val="12"/>
      <name val="Times New Roman"/>
      <family val="1"/>
    </font>
    <font>
      <i/>
      <sz val="12"/>
      <name val="Times New Roman"/>
      <family val="1"/>
    </font>
    <font>
      <b/>
      <i/>
      <u/>
      <sz val="12"/>
      <name val="Times New Roman"/>
      <family val="1"/>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s>
  <borders count="159">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27">
    <xf numFmtId="0" fontId="0" fillId="0" borderId="0"/>
    <xf numFmtId="43" fontId="7"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0" fontId="10" fillId="0" borderId="0"/>
    <xf numFmtId="0" fontId="36" fillId="0" borderId="0"/>
    <xf numFmtId="0" fontId="35" fillId="0" borderId="0"/>
    <xf numFmtId="9" fontId="7" fillId="0" borderId="0" applyFont="0" applyFill="0" applyBorder="0" applyAlignment="0" applyProtection="0"/>
    <xf numFmtId="9" fontId="10" fillId="0" borderId="0" applyFont="0" applyFill="0" applyBorder="0" applyAlignment="0" applyProtection="0"/>
    <xf numFmtId="0" fontId="37"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5" fillId="0" borderId="0" applyFont="0" applyFill="0" applyBorder="0" applyAlignment="0" applyProtection="0"/>
    <xf numFmtId="0" fontId="38"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0" fontId="6" fillId="0" borderId="0"/>
    <xf numFmtId="0" fontId="35" fillId="0" borderId="0"/>
    <xf numFmtId="9" fontId="3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44" fillId="0" borderId="0"/>
    <xf numFmtId="0" fontId="7"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 fillId="0" borderId="0"/>
    <xf numFmtId="9" fontId="3" fillId="0" borderId="0" applyFont="0" applyFill="0" applyBorder="0" applyAlignment="0" applyProtection="0"/>
    <xf numFmtId="0" fontId="45" fillId="0" borderId="0"/>
    <xf numFmtId="0" fontId="2" fillId="0" borderId="0"/>
    <xf numFmtId="9" fontId="2" fillId="0" borderId="0" applyFont="0" applyFill="0" applyBorder="0" applyAlignment="0" applyProtection="0"/>
    <xf numFmtId="0" fontId="7" fillId="0" borderId="0"/>
    <xf numFmtId="0" fontId="2" fillId="0" borderId="0"/>
    <xf numFmtId="9" fontId="2" fillId="0" borderId="0" applyFont="0" applyFill="0" applyBorder="0" applyAlignment="0" applyProtection="0"/>
    <xf numFmtId="0" fontId="7" fillId="0" borderId="0"/>
    <xf numFmtId="43" fontId="7" fillId="0" borderId="0" applyFont="0" applyFill="0" applyBorder="0" applyAlignment="0" applyProtection="0"/>
    <xf numFmtId="0" fontId="2" fillId="0" borderId="0"/>
    <xf numFmtId="0" fontId="35" fillId="0" borderId="0"/>
    <xf numFmtId="9" fontId="35" fillId="0" borderId="0" applyFont="0" applyFill="0" applyBorder="0" applyAlignment="0" applyProtection="0"/>
    <xf numFmtId="0" fontId="2" fillId="0" borderId="0"/>
    <xf numFmtId="0" fontId="35" fillId="0" borderId="0"/>
    <xf numFmtId="9" fontId="3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9" fontId="1" fillId="0" borderId="0" applyFont="0" applyFill="0" applyBorder="0" applyAlignment="0" applyProtection="0"/>
    <xf numFmtId="0" fontId="35"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7" fillId="0" borderId="0"/>
  </cellStyleXfs>
  <cellXfs count="784">
    <xf numFmtId="0" fontId="0" fillId="0" borderId="0" xfId="0"/>
    <xf numFmtId="0" fontId="0" fillId="0" borderId="1" xfId="0" applyBorder="1"/>
    <xf numFmtId="43" fontId="10" fillId="0" borderId="3" xfId="0" applyNumberFormat="1" applyFont="1" applyBorder="1" applyAlignment="1">
      <alignment horizontal="center"/>
    </xf>
    <xf numFmtId="43" fontId="10" fillId="0" borderId="4" xfId="0" applyNumberFormat="1" applyFont="1" applyBorder="1" applyAlignment="1">
      <alignment horizontal="center"/>
    </xf>
    <xf numFmtId="43" fontId="8" fillId="0" borderId="2" xfId="0" applyNumberFormat="1" applyFont="1" applyBorder="1" applyAlignment="1">
      <alignment horizontal="center"/>
    </xf>
    <xf numFmtId="43" fontId="8" fillId="0" borderId="5" xfId="0" applyNumberFormat="1" applyFont="1" applyBorder="1" applyAlignment="1">
      <alignment horizontal="center"/>
    </xf>
    <xf numFmtId="43" fontId="8" fillId="0" borderId="4" xfId="0" applyNumberFormat="1" applyFont="1" applyBorder="1" applyAlignment="1">
      <alignment horizontal="center"/>
    </xf>
    <xf numFmtId="0" fontId="10" fillId="0" borderId="2" xfId="0" applyFont="1" applyBorder="1"/>
    <xf numFmtId="43" fontId="10" fillId="0" borderId="6" xfId="0" applyNumberFormat="1" applyFont="1" applyBorder="1" applyAlignment="1">
      <alignment horizontal="center"/>
    </xf>
    <xf numFmtId="43" fontId="10" fillId="0" borderId="7" xfId="1" applyNumberFormat="1" applyFont="1" applyBorder="1" applyAlignment="1">
      <alignment horizontal="center"/>
    </xf>
    <xf numFmtId="43" fontId="10" fillId="0" borderId="9" xfId="0" applyNumberFormat="1" applyFont="1" applyBorder="1" applyAlignment="1">
      <alignment horizontal="center"/>
    </xf>
    <xf numFmtId="0" fontId="0" fillId="0" borderId="11" xfId="0" applyBorder="1"/>
    <xf numFmtId="43" fontId="10" fillId="0" borderId="2" xfId="0" applyNumberFormat="1" applyFont="1" applyBorder="1" applyAlignment="1">
      <alignment horizontal="center"/>
    </xf>
    <xf numFmtId="43" fontId="10" fillId="0" borderId="5" xfId="0" applyNumberFormat="1" applyFont="1" applyBorder="1" applyAlignment="1">
      <alignment horizontal="center"/>
    </xf>
    <xf numFmtId="43" fontId="10" fillId="0" borderId="13" xfId="0" applyNumberFormat="1" applyFont="1" applyBorder="1" applyAlignment="1">
      <alignment horizontal="center"/>
    </xf>
    <xf numFmtId="43" fontId="10" fillId="0" borderId="14" xfId="0" applyNumberFormat="1" applyFont="1" applyBorder="1" applyAlignment="1">
      <alignment horizontal="center"/>
    </xf>
    <xf numFmtId="43" fontId="8" fillId="0" borderId="16" xfId="0" applyNumberFormat="1" applyFont="1" applyBorder="1" applyAlignment="1">
      <alignment horizontal="center"/>
    </xf>
    <xf numFmtId="0" fontId="8" fillId="0" borderId="1" xfId="0" applyFont="1" applyBorder="1"/>
    <xf numFmtId="43" fontId="8" fillId="0" borderId="3" xfId="0" applyNumberFormat="1" applyFont="1" applyBorder="1" applyAlignment="1">
      <alignment horizontal="center"/>
    </xf>
    <xf numFmtId="43" fontId="10" fillId="0" borderId="8" xfId="0" applyNumberFormat="1" applyFont="1" applyBorder="1"/>
    <xf numFmtId="43" fontId="0" fillId="0" borderId="4" xfId="0" applyNumberFormat="1" applyBorder="1"/>
    <xf numFmtId="43" fontId="0" fillId="0" borderId="7" xfId="0" applyNumberFormat="1" applyBorder="1"/>
    <xf numFmtId="43" fontId="10" fillId="0" borderId="2" xfId="0" applyNumberFormat="1" applyFont="1" applyBorder="1"/>
    <xf numFmtId="43" fontId="10" fillId="0" borderId="16" xfId="0" applyNumberFormat="1" applyFont="1" applyBorder="1"/>
    <xf numFmtId="43" fontId="10" fillId="0" borderId="5" xfId="0" applyNumberFormat="1" applyFont="1" applyBorder="1"/>
    <xf numFmtId="0" fontId="8" fillId="0" borderId="18" xfId="0" applyFont="1" applyBorder="1"/>
    <xf numFmtId="0" fontId="0" fillId="0" borderId="21" xfId="0" applyBorder="1"/>
    <xf numFmtId="43" fontId="0" fillId="0" borderId="21" xfId="0" applyNumberFormat="1" applyBorder="1"/>
    <xf numFmtId="0" fontId="8" fillId="0" borderId="22" xfId="0" applyFont="1" applyBorder="1"/>
    <xf numFmtId="0" fontId="8" fillId="0" borderId="16" xfId="0" applyFont="1" applyFill="1" applyBorder="1"/>
    <xf numFmtId="0" fontId="0" fillId="0" borderId="24" xfId="0" applyBorder="1"/>
    <xf numFmtId="0" fontId="8" fillId="0" borderId="27" xfId="0" applyFont="1" applyBorder="1" applyAlignment="1">
      <alignment horizontal="center" wrapText="1"/>
    </xf>
    <xf numFmtId="0" fontId="8" fillId="0" borderId="20" xfId="0" applyFont="1" applyBorder="1" applyAlignment="1">
      <alignment horizontal="center" wrapText="1"/>
    </xf>
    <xf numFmtId="0" fontId="8"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8"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10" fillId="0" borderId="38" xfId="0" applyNumberFormat="1" applyFont="1" applyBorder="1"/>
    <xf numFmtId="0" fontId="10" fillId="0" borderId="1" xfId="0" applyFont="1" applyBorder="1"/>
    <xf numFmtId="0" fontId="10" fillId="0" borderId="0" xfId="0" applyFont="1"/>
    <xf numFmtId="43" fontId="10" fillId="0" borderId="10" xfId="0" applyNumberFormat="1" applyFont="1" applyBorder="1"/>
    <xf numFmtId="43" fontId="10" fillId="0" borderId="33" xfId="0" applyNumberFormat="1" applyFont="1" applyBorder="1" applyAlignment="1">
      <alignment horizontal="center"/>
    </xf>
    <xf numFmtId="43" fontId="17" fillId="0" borderId="10" xfId="0" applyNumberFormat="1" applyFont="1" applyBorder="1"/>
    <xf numFmtId="43" fontId="17" fillId="0" borderId="38" xfId="0" applyNumberFormat="1" applyFont="1" applyBorder="1"/>
    <xf numFmtId="0" fontId="17" fillId="0" borderId="1" xfId="0" applyFont="1" applyBorder="1"/>
    <xf numFmtId="43" fontId="17" fillId="0" borderId="4" xfId="0" applyNumberFormat="1" applyFont="1" applyBorder="1"/>
    <xf numFmtId="0" fontId="17" fillId="0" borderId="0" xfId="0" applyFont="1"/>
    <xf numFmtId="43" fontId="17" fillId="0" borderId="9" xfId="0" applyNumberFormat="1" applyFont="1" applyBorder="1" applyAlignment="1">
      <alignment horizontal="center"/>
    </xf>
    <xf numFmtId="0" fontId="16" fillId="0" borderId="0" xfId="0" applyFont="1" applyFill="1" applyBorder="1"/>
    <xf numFmtId="0" fontId="8" fillId="0" borderId="47" xfId="0" applyFont="1" applyBorder="1" applyAlignment="1">
      <alignment horizontal="center" wrapText="1"/>
    </xf>
    <xf numFmtId="0" fontId="8" fillId="0" borderId="0" xfId="0" applyFont="1" applyBorder="1"/>
    <xf numFmtId="0" fontId="8" fillId="0" borderId="31" xfId="0" applyFont="1" applyBorder="1"/>
    <xf numFmtId="43" fontId="17" fillId="3" borderId="9" xfId="0" applyNumberFormat="1" applyFont="1" applyFill="1" applyBorder="1"/>
    <xf numFmtId="43" fontId="17" fillId="3" borderId="10" xfId="0" applyNumberFormat="1" applyFont="1" applyFill="1" applyBorder="1"/>
    <xf numFmtId="43" fontId="17" fillId="3" borderId="38" xfId="0" applyNumberFormat="1" applyFont="1" applyFill="1" applyBorder="1"/>
    <xf numFmtId="43" fontId="17" fillId="3" borderId="9" xfId="0" applyNumberFormat="1" applyFont="1" applyFill="1" applyBorder="1" applyAlignment="1">
      <alignment horizontal="center"/>
    </xf>
    <xf numFmtId="43" fontId="17" fillId="3" borderId="33" xfId="0" applyNumberFormat="1" applyFont="1" applyFill="1" applyBorder="1" applyAlignment="1">
      <alignment horizontal="center"/>
    </xf>
    <xf numFmtId="0" fontId="8" fillId="0" borderId="1" xfId="0" applyFont="1" applyFill="1" applyBorder="1"/>
    <xf numFmtId="0" fontId="8" fillId="0" borderId="18" xfId="0" applyFont="1" applyFill="1" applyBorder="1"/>
    <xf numFmtId="0" fontId="8" fillId="0" borderId="49" xfId="0" applyFont="1" applyFill="1" applyBorder="1"/>
    <xf numFmtId="39" fontId="10" fillId="0" borderId="6" xfId="0" applyNumberFormat="1" applyFont="1" applyBorder="1" applyAlignment="1">
      <alignment horizontal="right"/>
    </xf>
    <xf numFmtId="39" fontId="10" fillId="0" borderId="5" xfId="0" applyNumberFormat="1" applyFont="1" applyBorder="1" applyAlignment="1">
      <alignment horizontal="right"/>
    </xf>
    <xf numFmtId="39" fontId="17" fillId="3" borderId="6" xfId="0" applyNumberFormat="1" applyFont="1" applyFill="1" applyBorder="1" applyAlignment="1">
      <alignment horizontal="right"/>
    </xf>
    <xf numFmtId="39" fontId="10" fillId="0" borderId="33" xfId="0" applyNumberFormat="1" applyFont="1" applyBorder="1" applyAlignment="1">
      <alignment horizontal="right"/>
    </xf>
    <xf numFmtId="39" fontId="17" fillId="0" borderId="33" xfId="0" applyNumberFormat="1" applyFont="1" applyBorder="1" applyAlignment="1">
      <alignment horizontal="right"/>
    </xf>
    <xf numFmtId="39" fontId="10" fillId="0" borderId="6" xfId="0" applyNumberFormat="1" applyFont="1" applyBorder="1" applyAlignment="1"/>
    <xf numFmtId="39" fontId="10" fillId="0" borderId="5" xfId="0" applyNumberFormat="1" applyFont="1" applyBorder="1" applyAlignment="1"/>
    <xf numFmtId="39" fontId="17" fillId="3" borderId="6" xfId="0" applyNumberFormat="1" applyFont="1" applyFill="1" applyBorder="1" applyAlignment="1"/>
    <xf numFmtId="39" fontId="10" fillId="0" borderId="33" xfId="0" applyNumberFormat="1" applyFont="1" applyBorder="1" applyAlignment="1"/>
    <xf numFmtId="39" fontId="17" fillId="3" borderId="5" xfId="0" applyNumberFormat="1" applyFont="1" applyFill="1" applyBorder="1" applyAlignment="1"/>
    <xf numFmtId="39" fontId="17" fillId="0" borderId="33" xfId="0" applyNumberFormat="1" applyFont="1" applyBorder="1" applyAlignment="1"/>
    <xf numFmtId="39" fontId="17" fillId="3" borderId="5" xfId="0" applyNumberFormat="1" applyFont="1" applyFill="1" applyBorder="1" applyAlignment="1">
      <alignment horizontal="right"/>
    </xf>
    <xf numFmtId="0" fontId="8" fillId="0" borderId="50" xfId="0" applyFont="1" applyFill="1" applyBorder="1"/>
    <xf numFmtId="0" fontId="8" fillId="0" borderId="51" xfId="0" applyFont="1" applyFill="1" applyBorder="1"/>
    <xf numFmtId="0" fontId="0" fillId="0" borderId="0" xfId="0" applyAlignment="1">
      <alignment wrapText="1"/>
    </xf>
    <xf numFmtId="0" fontId="16" fillId="0" borderId="2" xfId="0" applyFont="1" applyBorder="1"/>
    <xf numFmtId="0" fontId="10" fillId="0" borderId="35" xfId="0" applyFont="1" applyFill="1" applyBorder="1" applyAlignment="1">
      <alignment horizontal="right" vertical="center"/>
    </xf>
    <xf numFmtId="0" fontId="22" fillId="0" borderId="0" xfId="0" applyFont="1"/>
    <xf numFmtId="0" fontId="0" fillId="0" borderId="52" xfId="0" applyBorder="1" applyAlignment="1">
      <alignment horizontal="left"/>
    </xf>
    <xf numFmtId="43" fontId="10" fillId="0" borderId="16" xfId="0" applyNumberFormat="1" applyFont="1" applyBorder="1" applyAlignment="1">
      <alignment horizontal="center"/>
    </xf>
    <xf numFmtId="43" fontId="10" fillId="0" borderId="7" xfId="0" applyNumberFormat="1" applyFont="1" applyBorder="1" applyAlignment="1">
      <alignment horizontal="center"/>
    </xf>
    <xf numFmtId="0" fontId="8" fillId="0" borderId="52" xfId="0" applyFont="1" applyFill="1" applyBorder="1"/>
    <xf numFmtId="0" fontId="8" fillId="0" borderId="0" xfId="0" applyFont="1" applyFill="1" applyBorder="1"/>
    <xf numFmtId="0" fontId="8" fillId="0" borderId="7" xfId="0" applyFont="1" applyBorder="1"/>
    <xf numFmtId="0" fontId="0" fillId="0" borderId="18" xfId="0" applyBorder="1"/>
    <xf numFmtId="164" fontId="10" fillId="0" borderId="54" xfId="0" applyNumberFormat="1" applyFont="1" applyBorder="1" applyAlignment="1">
      <alignment horizontal="center"/>
    </xf>
    <xf numFmtId="1" fontId="10" fillId="0" borderId="55" xfId="0" applyNumberFormat="1" applyFont="1" applyBorder="1" applyAlignment="1">
      <alignment horizontal="center"/>
    </xf>
    <xf numFmtId="0" fontId="8" fillId="0" borderId="52" xfId="0" applyFont="1" applyBorder="1"/>
    <xf numFmtId="0" fontId="0" fillId="0" borderId="52" xfId="0" applyBorder="1"/>
    <xf numFmtId="0" fontId="0" fillId="0" borderId="31" xfId="0" applyFill="1" applyBorder="1"/>
    <xf numFmtId="0" fontId="0" fillId="0" borderId="0"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8"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10" fillId="0" borderId="16" xfId="0" applyNumberFormat="1" applyFont="1" applyBorder="1" applyAlignment="1">
      <alignment horizontal="right"/>
    </xf>
    <xf numFmtId="0" fontId="8" fillId="0" borderId="19" xfId="0" applyFont="1" applyBorder="1" applyAlignment="1">
      <alignment horizontal="center" wrapText="1"/>
    </xf>
    <xf numFmtId="0" fontId="8" fillId="0" borderId="18" xfId="0" applyFont="1" applyBorder="1" applyAlignment="1">
      <alignment horizontal="center" wrapText="1"/>
    </xf>
    <xf numFmtId="43" fontId="8" fillId="0" borderId="1" xfId="0" applyNumberFormat="1" applyFont="1" applyBorder="1" applyAlignment="1">
      <alignment horizontal="center"/>
    </xf>
    <xf numFmtId="165" fontId="10" fillId="0" borderId="7" xfId="0" applyNumberFormat="1" applyFont="1" applyBorder="1" applyAlignment="1">
      <alignment horizontal="right"/>
    </xf>
    <xf numFmtId="0" fontId="8" fillId="0" borderId="64" xfId="0" applyFont="1" applyFill="1" applyBorder="1"/>
    <xf numFmtId="0" fontId="8" fillId="0" borderId="31" xfId="0" applyFont="1" applyFill="1" applyBorder="1"/>
    <xf numFmtId="0" fontId="15" fillId="0" borderId="66" xfId="0" applyFont="1" applyFill="1" applyBorder="1" applyAlignment="1">
      <alignment horizontal="left"/>
    </xf>
    <xf numFmtId="0" fontId="0" fillId="0" borderId="33" xfId="0" applyBorder="1" applyAlignment="1">
      <alignment horizontal="center"/>
    </xf>
    <xf numFmtId="0" fontId="8" fillId="0" borderId="67" xfId="0" applyFont="1" applyFill="1" applyBorder="1" applyAlignment="1">
      <alignment horizontal="center" wrapText="1"/>
    </xf>
    <xf numFmtId="1" fontId="8" fillId="0" borderId="55" xfId="0" applyNumberFormat="1" applyFont="1" applyBorder="1" applyAlignment="1">
      <alignment horizontal="center"/>
    </xf>
    <xf numFmtId="43" fontId="8" fillId="0" borderId="7" xfId="0" applyNumberFormat="1" applyFont="1" applyBorder="1" applyAlignment="1">
      <alignment horizontal="center"/>
    </xf>
    <xf numFmtId="0" fontId="0" fillId="0" borderId="68" xfId="0" applyBorder="1"/>
    <xf numFmtId="0" fontId="8" fillId="0" borderId="19" xfId="0" applyFont="1" applyFill="1" applyBorder="1" applyAlignment="1">
      <alignment horizontal="center" wrapText="1"/>
    </xf>
    <xf numFmtId="43" fontId="8" fillId="0" borderId="21" xfId="0" applyNumberFormat="1" applyFont="1" applyBorder="1" applyAlignment="1">
      <alignment horizontal="center"/>
    </xf>
    <xf numFmtId="43" fontId="9" fillId="0" borderId="21" xfId="0" applyNumberFormat="1" applyFont="1" applyBorder="1" applyAlignment="1">
      <alignment horizontal="center"/>
    </xf>
    <xf numFmtId="43" fontId="16" fillId="0" borderId="27" xfId="0" applyNumberFormat="1" applyFont="1" applyFill="1" applyBorder="1" applyAlignment="1">
      <alignment horizontal="right"/>
    </xf>
    <xf numFmtId="0" fontId="8" fillId="0" borderId="70" xfId="0" applyNumberFormat="1" applyFont="1" applyBorder="1" applyAlignment="1">
      <alignment horizontal="left" vertical="top"/>
    </xf>
    <xf numFmtId="0" fontId="8" fillId="0" borderId="70" xfId="0" applyFont="1" applyBorder="1" applyAlignment="1">
      <alignment horizontal="left" vertical="top"/>
    </xf>
    <xf numFmtId="0" fontId="8" fillId="0" borderId="70" xfId="0" applyFont="1" applyFill="1" applyBorder="1" applyAlignment="1">
      <alignment horizontal="left" vertical="top"/>
    </xf>
    <xf numFmtId="0" fontId="8" fillId="0" borderId="44" xfId="0" applyFont="1" applyFill="1" applyBorder="1"/>
    <xf numFmtId="1" fontId="8" fillId="0" borderId="57" xfId="0" applyNumberFormat="1" applyFont="1" applyFill="1" applyBorder="1" applyAlignment="1">
      <alignment horizontal="center"/>
    </xf>
    <xf numFmtId="43" fontId="8" fillId="0" borderId="25" xfId="0" applyNumberFormat="1" applyFont="1" applyFill="1" applyBorder="1" applyAlignment="1">
      <alignment horizontal="right"/>
    </xf>
    <xf numFmtId="43" fontId="8" fillId="0" borderId="69" xfId="0" applyNumberFormat="1" applyFont="1" applyFill="1" applyBorder="1" applyAlignment="1">
      <alignment horizontal="right"/>
    </xf>
    <xf numFmtId="43" fontId="8" fillId="0" borderId="17" xfId="0" applyNumberFormat="1" applyFont="1" applyFill="1" applyBorder="1" applyAlignment="1">
      <alignment horizontal="right"/>
    </xf>
    <xf numFmtId="39" fontId="8" fillId="0" borderId="48" xfId="0" applyNumberFormat="1" applyFont="1" applyFill="1" applyBorder="1" applyAlignment="1">
      <alignment horizontal="right"/>
    </xf>
    <xf numFmtId="0" fontId="29" fillId="0" borderId="74" xfId="0" applyFont="1" applyBorder="1"/>
    <xf numFmtId="166" fontId="29" fillId="0" borderId="74" xfId="0" applyNumberFormat="1" applyFont="1" applyBorder="1"/>
    <xf numFmtId="166" fontId="29" fillId="0" borderId="74" xfId="0" applyNumberFormat="1" applyFont="1" applyFill="1" applyBorder="1"/>
    <xf numFmtId="165" fontId="29" fillId="0" borderId="76" xfId="0" applyNumberFormat="1" applyFont="1" applyFill="1" applyBorder="1"/>
    <xf numFmtId="165" fontId="29" fillId="0" borderId="75" xfId="0" applyNumberFormat="1" applyFont="1" applyFill="1" applyBorder="1"/>
    <xf numFmtId="0" fontId="11" fillId="0" borderId="0" xfId="0" applyFont="1"/>
    <xf numFmtId="165" fontId="29" fillId="0" borderId="74" xfId="0" applyNumberFormat="1" applyFont="1" applyFill="1" applyBorder="1"/>
    <xf numFmtId="0" fontId="9" fillId="0" borderId="74" xfId="0" applyFont="1" applyBorder="1"/>
    <xf numFmtId="0" fontId="11" fillId="0" borderId="74" xfId="0" applyFont="1" applyBorder="1" applyAlignment="1">
      <alignment wrapText="1"/>
    </xf>
    <xf numFmtId="165" fontId="29" fillId="0" borderId="79" xfId="0" applyNumberFormat="1" applyFont="1" applyFill="1" applyBorder="1"/>
    <xf numFmtId="165" fontId="29" fillId="0" borderId="81" xfId="0" applyNumberFormat="1" applyFont="1" applyFill="1" applyBorder="1"/>
    <xf numFmtId="166" fontId="29" fillId="0" borderId="74" xfId="0" applyNumberFormat="1" applyFont="1" applyFill="1" applyBorder="1" applyAlignment="1">
      <alignment horizontal="right"/>
    </xf>
    <xf numFmtId="0" fontId="11" fillId="0" borderId="74" xfId="0" applyFont="1" applyBorder="1" applyAlignment="1">
      <alignment vertical="top" wrapText="1"/>
    </xf>
    <xf numFmtId="0" fontId="0" fillId="0" borderId="0" xfId="0" applyBorder="1" applyAlignment="1"/>
    <xf numFmtId="166" fontId="29" fillId="0" borderId="74" xfId="3" applyNumberFormat="1" applyFont="1" applyFill="1" applyBorder="1" applyAlignment="1">
      <alignment horizontal="right"/>
    </xf>
    <xf numFmtId="0" fontId="11" fillId="0" borderId="74" xfId="0" applyFont="1" applyBorder="1"/>
    <xf numFmtId="0" fontId="11" fillId="0" borderId="0" xfId="0" applyFont="1" applyFill="1"/>
    <xf numFmtId="43" fontId="16" fillId="0" borderId="84" xfId="0" applyNumberFormat="1" applyFont="1" applyFill="1" applyBorder="1" applyAlignment="1">
      <alignment horizontal="left"/>
    </xf>
    <xf numFmtId="0" fontId="0" fillId="0" borderId="26" xfId="0" applyBorder="1" applyAlignment="1">
      <alignment horizontal="left"/>
    </xf>
    <xf numFmtId="0" fontId="36" fillId="0" borderId="0" xfId="6"/>
    <xf numFmtId="10" fontId="16" fillId="0" borderId="20" xfId="0" applyNumberFormat="1" applyFont="1" applyFill="1" applyBorder="1" applyAlignment="1">
      <alignment horizontal="right"/>
    </xf>
    <xf numFmtId="43" fontId="7" fillId="0" borderId="16" xfId="0" applyNumberFormat="1" applyFont="1" applyBorder="1"/>
    <xf numFmtId="0" fontId="0" fillId="0" borderId="58" xfId="0" applyBorder="1" applyAlignment="1">
      <alignment horizontal="center"/>
    </xf>
    <xf numFmtId="43" fontId="7" fillId="0" borderId="5" xfId="0" applyNumberFormat="1" applyFont="1" applyBorder="1" applyAlignment="1">
      <alignment horizontal="center"/>
    </xf>
    <xf numFmtId="43" fontId="10" fillId="6" borderId="16" xfId="0" applyNumberFormat="1" applyFont="1" applyFill="1" applyBorder="1" applyAlignment="1">
      <alignment horizontal="center"/>
    </xf>
    <xf numFmtId="4" fontId="10"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10" fillId="6" borderId="8" xfId="0" applyNumberFormat="1" applyFont="1" applyFill="1" applyBorder="1" applyAlignment="1">
      <alignment horizontal="center"/>
    </xf>
    <xf numFmtId="165" fontId="10" fillId="6" borderId="6" xfId="0" applyNumberFormat="1" applyFont="1" applyFill="1" applyBorder="1" applyAlignment="1">
      <alignment horizontal="right"/>
    </xf>
    <xf numFmtId="165" fontId="8" fillId="5" borderId="40" xfId="0" applyNumberFormat="1" applyFont="1" applyFill="1" applyBorder="1" applyAlignment="1">
      <alignment horizontal="right"/>
    </xf>
    <xf numFmtId="0" fontId="10" fillId="0" borderId="53" xfId="0" applyFont="1" applyBorder="1"/>
    <xf numFmtId="43" fontId="10" fillId="0" borderId="53" xfId="0" applyNumberFormat="1" applyFont="1" applyBorder="1" applyAlignment="1">
      <alignment horizontal="center"/>
    </xf>
    <xf numFmtId="43" fontId="8" fillId="0" borderId="53" xfId="0" applyNumberFormat="1" applyFont="1" applyBorder="1" applyAlignment="1">
      <alignment horizontal="center"/>
    </xf>
    <xf numFmtId="164" fontId="10" fillId="0" borderId="126" xfId="0" applyNumberFormat="1" applyFont="1" applyBorder="1" applyAlignment="1">
      <alignment horizontal="center"/>
    </xf>
    <xf numFmtId="43" fontId="10" fillId="0" borderId="34" xfId="0" applyNumberFormat="1" applyFont="1" applyBorder="1" applyAlignment="1">
      <alignment horizontal="center"/>
    </xf>
    <xf numFmtId="43" fontId="10" fillId="0" borderId="121" xfId="0" applyNumberFormat="1" applyFont="1" applyBorder="1" applyAlignment="1">
      <alignment horizontal="center"/>
    </xf>
    <xf numFmtId="43" fontId="8" fillId="0" borderId="22" xfId="0" applyNumberFormat="1" applyFont="1" applyBorder="1" applyAlignment="1">
      <alignment horizontal="center"/>
    </xf>
    <xf numFmtId="43" fontId="8" fillId="0" borderId="32" xfId="0" applyNumberFormat="1" applyFont="1" applyBorder="1" applyAlignment="1">
      <alignment horizontal="center"/>
    </xf>
    <xf numFmtId="43" fontId="8" fillId="0" borderId="34" xfId="0" applyNumberFormat="1" applyFont="1" applyBorder="1" applyAlignment="1">
      <alignment horizontal="center"/>
    </xf>
    <xf numFmtId="43" fontId="8" fillId="0" borderId="121" xfId="0" applyNumberFormat="1" applyFont="1" applyBorder="1" applyAlignment="1">
      <alignment horizontal="center"/>
    </xf>
    <xf numFmtId="0" fontId="0" fillId="0" borderId="99" xfId="0" applyBorder="1"/>
    <xf numFmtId="0" fontId="39" fillId="0" borderId="1" xfId="0" applyFont="1" applyBorder="1"/>
    <xf numFmtId="0" fontId="7" fillId="0" borderId="1" xfId="0" applyFont="1" applyBorder="1"/>
    <xf numFmtId="43" fontId="7" fillId="0" borderId="16" xfId="1" applyNumberFormat="1" applyBorder="1"/>
    <xf numFmtId="43" fontId="8" fillId="0" borderId="40" xfId="1" applyNumberFormat="1" applyFont="1" applyFill="1" applyBorder="1" applyAlignment="1">
      <alignment horizontal="right"/>
    </xf>
    <xf numFmtId="39" fontId="8" fillId="5" borderId="17" xfId="0" applyNumberFormat="1" applyFont="1" applyFill="1" applyBorder="1" applyAlignment="1">
      <alignment horizontal="right"/>
    </xf>
    <xf numFmtId="0" fontId="32" fillId="0" borderId="0" xfId="0" applyFont="1" applyBorder="1"/>
    <xf numFmtId="43" fontId="7" fillId="0" borderId="38" xfId="0" applyNumberFormat="1" applyFont="1" applyBorder="1"/>
    <xf numFmtId="39" fontId="10" fillId="0" borderId="38" xfId="0" applyNumberFormat="1" applyFont="1" applyBorder="1" applyAlignment="1">
      <alignment horizontal="right"/>
    </xf>
    <xf numFmtId="165" fontId="10" fillId="0" borderId="10" xfId="0" applyNumberFormat="1" applyFont="1" applyBorder="1" applyAlignment="1">
      <alignment horizontal="right"/>
    </xf>
    <xf numFmtId="0" fontId="10" fillId="0" borderId="5" xfId="0" applyFont="1" applyBorder="1"/>
    <xf numFmtId="1" fontId="10" fillId="0" borderId="62" xfId="0" applyNumberFormat="1" applyFont="1" applyBorder="1" applyAlignment="1">
      <alignment horizontal="center"/>
    </xf>
    <xf numFmtId="43" fontId="10" fillId="0" borderId="15" xfId="0" applyNumberFormat="1" applyFont="1" applyBorder="1"/>
    <xf numFmtId="43" fontId="10" fillId="0" borderId="14" xfId="0" applyNumberFormat="1" applyFont="1" applyBorder="1"/>
    <xf numFmtId="0" fontId="17" fillId="3" borderId="76" xfId="0" applyFont="1" applyFill="1" applyBorder="1"/>
    <xf numFmtId="1" fontId="17" fillId="3" borderId="61" xfId="0" applyNumberFormat="1" applyFont="1" applyFill="1" applyBorder="1" applyAlignment="1">
      <alignment horizontal="center"/>
    </xf>
    <xf numFmtId="43" fontId="17" fillId="3" borderId="48" xfId="0" applyNumberFormat="1" applyFont="1" applyFill="1" applyBorder="1" applyAlignment="1">
      <alignment horizontal="right"/>
    </xf>
    <xf numFmtId="43" fontId="17" fillId="3" borderId="40" xfId="1" applyNumberFormat="1" applyFont="1" applyFill="1" applyBorder="1" applyAlignment="1">
      <alignment horizontal="right"/>
    </xf>
    <xf numFmtId="43" fontId="17" fillId="3" borderId="17" xfId="0" applyNumberFormat="1" applyFont="1" applyFill="1" applyBorder="1" applyAlignment="1">
      <alignment horizontal="right"/>
    </xf>
    <xf numFmtId="165" fontId="17" fillId="3" borderId="40" xfId="0" applyNumberFormat="1" applyFont="1" applyFill="1" applyBorder="1" applyAlignment="1">
      <alignment horizontal="right"/>
    </xf>
    <xf numFmtId="0" fontId="17" fillId="0" borderId="11" xfId="0" applyFont="1" applyBorder="1"/>
    <xf numFmtId="0" fontId="17" fillId="0" borderId="5" xfId="0" applyFont="1" applyBorder="1"/>
    <xf numFmtId="1" fontId="17" fillId="0" borderId="54" xfId="0" applyNumberFormat="1" applyFont="1" applyBorder="1" applyAlignment="1">
      <alignment horizontal="center"/>
    </xf>
    <xf numFmtId="43" fontId="17" fillId="0" borderId="2" xfId="0" applyNumberFormat="1" applyFont="1" applyBorder="1"/>
    <xf numFmtId="43" fontId="17" fillId="0" borderId="3" xfId="0" applyNumberFormat="1" applyFont="1" applyBorder="1" applyAlignment="1">
      <alignment horizontal="center"/>
    </xf>
    <xf numFmtId="43" fontId="17" fillId="0" borderId="2" xfId="0" applyNumberFormat="1" applyFont="1" applyBorder="1" applyAlignment="1">
      <alignment horizontal="center"/>
    </xf>
    <xf numFmtId="43" fontId="17" fillId="0" borderId="4" xfId="0" applyNumberFormat="1" applyFont="1" applyBorder="1" applyAlignment="1">
      <alignment horizontal="center"/>
    </xf>
    <xf numFmtId="43" fontId="17" fillId="0" borderId="0" xfId="0" applyNumberFormat="1" applyFont="1" applyFill="1" applyBorder="1" applyAlignment="1">
      <alignment horizontal="right"/>
    </xf>
    <xf numFmtId="165" fontId="17"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7" fillId="3" borderId="40" xfId="0" applyNumberFormat="1" applyFont="1" applyFill="1" applyBorder="1" applyAlignment="1">
      <alignment horizontal="right"/>
    </xf>
    <xf numFmtId="43" fontId="10" fillId="6" borderId="38" xfId="0" applyNumberFormat="1" applyFont="1" applyFill="1" applyBorder="1" applyAlignment="1">
      <alignment horizontal="center"/>
    </xf>
    <xf numFmtId="4" fontId="10"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7" fillId="6" borderId="48" xfId="0" applyNumberFormat="1" applyFont="1" applyFill="1" applyBorder="1" applyAlignment="1">
      <alignment horizontal="right"/>
    </xf>
    <xf numFmtId="4" fontId="17" fillId="6" borderId="46" xfId="0" applyNumberFormat="1" applyFont="1" applyFill="1" applyBorder="1" applyAlignment="1">
      <alignment horizontal="right"/>
    </xf>
    <xf numFmtId="39" fontId="17" fillId="6" borderId="17" xfId="0" applyNumberFormat="1" applyFont="1" applyFill="1" applyBorder="1" applyAlignment="1">
      <alignment horizontal="right"/>
    </xf>
    <xf numFmtId="43" fontId="10" fillId="6" borderId="73" xfId="0" applyNumberFormat="1" applyFont="1" applyFill="1" applyBorder="1" applyAlignment="1">
      <alignment horizontal="center"/>
    </xf>
    <xf numFmtId="165" fontId="10"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8" fillId="0" borderId="46" xfId="0" applyNumberFormat="1" applyFont="1" applyFill="1" applyBorder="1" applyAlignment="1">
      <alignment horizontal="right"/>
    </xf>
    <xf numFmtId="0" fontId="17" fillId="0" borderId="35" xfId="0" applyFont="1" applyBorder="1" applyAlignment="1">
      <alignment horizontal="left"/>
    </xf>
    <xf numFmtId="39" fontId="0" fillId="0" borderId="43" xfId="0" applyNumberFormat="1" applyBorder="1"/>
    <xf numFmtId="43" fontId="16" fillId="5" borderId="48" xfId="0" applyNumberFormat="1" applyFont="1" applyFill="1" applyBorder="1"/>
    <xf numFmtId="0" fontId="16" fillId="5" borderId="71" xfId="0" applyFont="1" applyFill="1" applyBorder="1" applyAlignment="1">
      <alignment horizontal="left"/>
    </xf>
    <xf numFmtId="1" fontId="16" fillId="5" borderId="135" xfId="0" applyNumberFormat="1" applyFont="1" applyFill="1" applyBorder="1" applyAlignment="1">
      <alignment horizontal="center"/>
    </xf>
    <xf numFmtId="43" fontId="16" fillId="5" borderId="136" xfId="0" applyNumberFormat="1" applyFont="1" applyFill="1" applyBorder="1" applyAlignment="1"/>
    <xf numFmtId="43" fontId="16" fillId="5" borderId="134" xfId="0" applyNumberFormat="1" applyFont="1" applyFill="1" applyBorder="1" applyAlignment="1"/>
    <xf numFmtId="43" fontId="16" fillId="5" borderId="50" xfId="0" applyNumberFormat="1" applyFont="1" applyFill="1" applyBorder="1" applyAlignment="1"/>
    <xf numFmtId="43" fontId="16" fillId="5" borderId="137" xfId="0" applyNumberFormat="1" applyFont="1" applyFill="1" applyBorder="1" applyAlignment="1"/>
    <xf numFmtId="165" fontId="16" fillId="5" borderId="134" xfId="0" applyNumberFormat="1" applyFont="1" applyFill="1" applyBorder="1" applyAlignment="1"/>
    <xf numFmtId="0" fontId="16" fillId="5" borderId="60" xfId="0" applyFont="1" applyFill="1" applyBorder="1" applyAlignment="1">
      <alignment horizontal="left"/>
    </xf>
    <xf numFmtId="1" fontId="16" fillId="5" borderId="63" xfId="0" applyNumberFormat="1" applyFont="1" applyFill="1" applyBorder="1" applyAlignment="1">
      <alignment horizontal="center"/>
    </xf>
    <xf numFmtId="43" fontId="16" fillId="5" borderId="26" xfId="0" applyNumberFormat="1" applyFont="1" applyFill="1" applyBorder="1" applyAlignment="1"/>
    <xf numFmtId="43" fontId="16" fillId="5" borderId="42" xfId="0" applyNumberFormat="1" applyFont="1" applyFill="1" applyBorder="1" applyAlignment="1"/>
    <xf numFmtId="43" fontId="16" fillId="5" borderId="51" xfId="0" applyNumberFormat="1" applyFont="1" applyFill="1" applyBorder="1" applyAlignment="1"/>
    <xf numFmtId="43" fontId="16" fillId="5" borderId="19" xfId="0" applyNumberFormat="1" applyFont="1" applyFill="1" applyBorder="1" applyAlignment="1"/>
    <xf numFmtId="165" fontId="16" fillId="5" borderId="42" xfId="0" applyNumberFormat="1" applyFont="1" applyFill="1" applyBorder="1" applyAlignment="1"/>
    <xf numFmtId="43" fontId="16" fillId="5" borderId="136" xfId="0" applyNumberFormat="1" applyFont="1" applyFill="1" applyBorder="1" applyAlignment="1">
      <alignment horizontal="right"/>
    </xf>
    <xf numFmtId="4" fontId="16" fillId="5" borderId="138" xfId="8" applyNumberFormat="1" applyFont="1" applyFill="1" applyBorder="1" applyAlignment="1">
      <alignment horizontal="right"/>
    </xf>
    <xf numFmtId="43" fontId="16" fillId="5" borderId="137" xfId="0" applyNumberFormat="1" applyFont="1" applyFill="1" applyBorder="1" applyAlignment="1">
      <alignment horizontal="right"/>
    </xf>
    <xf numFmtId="165" fontId="16" fillId="5" borderId="134" xfId="0" applyNumberFormat="1" applyFont="1" applyFill="1" applyBorder="1" applyAlignment="1">
      <alignment horizontal="right"/>
    </xf>
    <xf numFmtId="0" fontId="0" fillId="0" borderId="52" xfId="0" applyBorder="1" applyAlignment="1">
      <alignment horizontal="center"/>
    </xf>
    <xf numFmtId="0" fontId="8" fillId="0" borderId="29" xfId="0" applyFont="1" applyBorder="1" applyAlignment="1">
      <alignment horizontal="left"/>
    </xf>
    <xf numFmtId="0" fontId="8" fillId="0" borderId="126" xfId="0" applyFont="1" applyBorder="1" applyAlignment="1">
      <alignment horizontal="center" wrapText="1"/>
    </xf>
    <xf numFmtId="43" fontId="16" fillId="5" borderId="40" xfId="1" applyNumberFormat="1" applyFont="1" applyFill="1" applyBorder="1" applyAlignment="1">
      <alignment horizontal="right"/>
    </xf>
    <xf numFmtId="43" fontId="16" fillId="5" borderId="48" xfId="1" applyNumberFormat="1" applyFont="1" applyFill="1" applyBorder="1" applyAlignment="1"/>
    <xf numFmtId="165" fontId="16" fillId="5" borderId="40" xfId="1" applyNumberFormat="1" applyFont="1" applyFill="1" applyBorder="1" applyAlignment="1"/>
    <xf numFmtId="39" fontId="16" fillId="5" borderId="48" xfId="0" applyNumberFormat="1" applyFont="1" applyFill="1" applyBorder="1" applyAlignment="1">
      <alignment horizontal="right"/>
    </xf>
    <xf numFmtId="43" fontId="16" fillId="5" borderId="48" xfId="0" applyNumberFormat="1" applyFont="1" applyFill="1" applyBorder="1" applyAlignment="1"/>
    <xf numFmtId="43" fontId="16" fillId="5" borderId="17" xfId="1" applyNumberFormat="1" applyFont="1" applyFill="1" applyBorder="1" applyAlignment="1"/>
    <xf numFmtId="0" fontId="16" fillId="5" borderId="44" xfId="0" applyFont="1" applyFill="1" applyBorder="1"/>
    <xf numFmtId="1" fontId="16" fillId="5" borderId="61" xfId="0" applyNumberFormat="1" applyFont="1" applyFill="1" applyBorder="1" applyAlignment="1">
      <alignment horizontal="center"/>
    </xf>
    <xf numFmtId="0" fontId="16" fillId="5" borderId="46" xfId="0" applyFont="1" applyFill="1" applyBorder="1"/>
    <xf numFmtId="43" fontId="16" fillId="5" borderId="39" xfId="0" applyNumberFormat="1" applyFont="1" applyFill="1" applyBorder="1" applyAlignment="1"/>
    <xf numFmtId="1" fontId="16" fillId="5" borderId="57" xfId="0" applyNumberFormat="1" applyFont="1" applyFill="1" applyBorder="1" applyAlignment="1">
      <alignment horizontal="center"/>
    </xf>
    <xf numFmtId="43" fontId="16" fillId="5" borderId="25" xfId="0" applyNumberFormat="1" applyFont="1" applyFill="1" applyBorder="1" applyAlignment="1">
      <alignment horizontal="right"/>
    </xf>
    <xf numFmtId="4" fontId="17" fillId="5" borderId="44" xfId="0" applyNumberFormat="1" applyFont="1" applyFill="1" applyBorder="1" applyAlignment="1">
      <alignment horizontal="right"/>
    </xf>
    <xf numFmtId="43" fontId="16" fillId="5" borderId="17" xfId="0" applyNumberFormat="1" applyFont="1" applyFill="1" applyBorder="1" applyAlignment="1">
      <alignment horizontal="right"/>
    </xf>
    <xf numFmtId="165" fontId="16" fillId="5" borderId="46" xfId="0" applyNumberFormat="1" applyFont="1" applyFill="1" applyBorder="1" applyAlignment="1">
      <alignment horizontal="right"/>
    </xf>
    <xf numFmtId="43" fontId="16" fillId="5" borderId="26" xfId="0" applyNumberFormat="1" applyFont="1" applyFill="1" applyBorder="1" applyAlignment="1">
      <alignment horizontal="right"/>
    </xf>
    <xf numFmtId="43" fontId="16" fillId="5" borderId="40" xfId="1" applyNumberFormat="1" applyFont="1" applyFill="1" applyBorder="1" applyAlignment="1"/>
    <xf numFmtId="0" fontId="16" fillId="5" borderId="45" xfId="0" applyFont="1" applyFill="1" applyBorder="1"/>
    <xf numFmtId="43" fontId="16" fillId="5" borderId="69" xfId="0" applyNumberFormat="1" applyFont="1" applyFill="1" applyBorder="1" applyAlignment="1">
      <alignment horizontal="right"/>
    </xf>
    <xf numFmtId="43" fontId="8" fillId="5" borderId="48" xfId="1" applyNumberFormat="1" applyFont="1" applyFill="1" applyBorder="1" applyAlignment="1">
      <alignment horizontal="right"/>
    </xf>
    <xf numFmtId="4" fontId="8" fillId="5" borderId="46" xfId="8" applyNumberFormat="1" applyFont="1" applyFill="1" applyBorder="1" applyAlignment="1">
      <alignment horizontal="right"/>
    </xf>
    <xf numFmtId="0" fontId="32" fillId="0" borderId="0" xfId="27" applyFont="1" applyBorder="1"/>
    <xf numFmtId="43" fontId="16" fillId="5" borderId="20" xfId="1" applyNumberFormat="1" applyFont="1" applyFill="1" applyBorder="1" applyAlignment="1">
      <alignment horizontal="right"/>
    </xf>
    <xf numFmtId="43" fontId="16" fillId="5" borderId="19" xfId="0" applyNumberFormat="1" applyFont="1" applyFill="1" applyBorder="1" applyAlignment="1">
      <alignment horizontal="right"/>
    </xf>
    <xf numFmtId="39" fontId="16" fillId="5" borderId="26" xfId="0" applyNumberFormat="1" applyFont="1" applyFill="1" applyBorder="1" applyAlignment="1">
      <alignment horizontal="right"/>
    </xf>
    <xf numFmtId="165" fontId="16" fillId="5" borderId="42" xfId="0" applyNumberFormat="1" applyFont="1" applyFill="1" applyBorder="1" applyAlignment="1">
      <alignment horizontal="right"/>
    </xf>
    <xf numFmtId="10" fontId="0" fillId="0" borderId="41" xfId="0" applyNumberFormat="1" applyBorder="1"/>
    <xf numFmtId="165" fontId="17" fillId="6" borderId="40" xfId="0" applyNumberFormat="1" applyFont="1" applyFill="1" applyBorder="1" applyAlignment="1">
      <alignment horizontal="right"/>
    </xf>
    <xf numFmtId="0" fontId="10" fillId="0" borderId="0" xfId="0" applyFont="1" applyBorder="1"/>
    <xf numFmtId="0" fontId="10" fillId="0" borderId="21" xfId="0" applyFont="1" applyBorder="1"/>
    <xf numFmtId="43" fontId="10" fillId="0" borderId="21" xfId="0" applyNumberFormat="1" applyFont="1" applyBorder="1" applyAlignment="1">
      <alignment horizontal="center"/>
    </xf>
    <xf numFmtId="1" fontId="10" fillId="0" borderId="21" xfId="0" applyNumberFormat="1" applyFont="1" applyBorder="1" applyAlignment="1">
      <alignment horizontal="center"/>
    </xf>
    <xf numFmtId="0" fontId="32" fillId="0" borderId="126" xfId="27" applyFont="1" applyBorder="1"/>
    <xf numFmtId="0" fontId="10" fillId="0" borderId="54" xfId="0" applyFont="1" applyBorder="1"/>
    <xf numFmtId="43" fontId="8" fillId="0" borderId="25" xfId="0" applyNumberFormat="1" applyFont="1" applyFill="1" applyBorder="1" applyAlignment="1">
      <alignment horizontal="center"/>
    </xf>
    <xf numFmtId="43" fontId="8" fillId="0" borderId="41" xfId="0" applyNumberFormat="1" applyFont="1" applyFill="1" applyBorder="1" applyAlignment="1">
      <alignment horizontal="center"/>
    </xf>
    <xf numFmtId="43" fontId="8" fillId="0" borderId="43" xfId="0" applyNumberFormat="1" applyFont="1" applyFill="1" applyBorder="1" applyAlignment="1">
      <alignment horizontal="center"/>
    </xf>
    <xf numFmtId="39" fontId="8" fillId="0" borderId="25" xfId="0" applyNumberFormat="1" applyFont="1" applyFill="1" applyBorder="1" applyAlignment="1"/>
    <xf numFmtId="43" fontId="16" fillId="5" borderId="25" xfId="0" applyNumberFormat="1" applyFont="1" applyFill="1" applyBorder="1" applyAlignment="1">
      <alignment horizontal="center"/>
    </xf>
    <xf numFmtId="43" fontId="16" fillId="5" borderId="41" xfId="0" applyNumberFormat="1" applyFont="1" applyFill="1" applyBorder="1" applyAlignment="1">
      <alignment horizontal="center"/>
    </xf>
    <xf numFmtId="43" fontId="16" fillId="5" borderId="43" xfId="0" applyNumberFormat="1" applyFont="1" applyFill="1" applyBorder="1" applyAlignment="1">
      <alignment horizontal="center"/>
    </xf>
    <xf numFmtId="39" fontId="16" fillId="5" borderId="25" xfId="0" applyNumberFormat="1" applyFont="1" applyFill="1" applyBorder="1" applyAlignment="1"/>
    <xf numFmtId="0" fontId="16" fillId="0" borderId="65" xfId="0" applyFont="1" applyFill="1" applyBorder="1" applyAlignment="1">
      <alignment horizontal="left"/>
    </xf>
    <xf numFmtId="43" fontId="16" fillId="5" borderId="40" xfId="1" applyNumberFormat="1" applyFont="1" applyFill="1" applyBorder="1" applyAlignment="1">
      <alignment horizontal="center"/>
    </xf>
    <xf numFmtId="43" fontId="16" fillId="5" borderId="39" xfId="0" applyNumberFormat="1" applyFont="1" applyFill="1" applyBorder="1" applyAlignment="1">
      <alignment horizontal="right"/>
    </xf>
    <xf numFmtId="43" fontId="16" fillId="5" borderId="17" xfId="1" applyNumberFormat="1" applyFont="1" applyFill="1" applyBorder="1" applyAlignment="1">
      <alignment horizontal="center"/>
    </xf>
    <xf numFmtId="39" fontId="16" fillId="5" borderId="17" xfId="1" applyNumberFormat="1" applyFont="1" applyFill="1" applyBorder="1" applyAlignment="1"/>
    <xf numFmtId="43" fontId="16" fillId="5" borderId="40" xfId="0" applyNumberFormat="1" applyFont="1" applyFill="1" applyBorder="1"/>
    <xf numFmtId="43" fontId="16" fillId="5" borderId="17" xfId="0" applyNumberFormat="1" applyFont="1" applyFill="1" applyBorder="1"/>
    <xf numFmtId="39" fontId="16" fillId="5" borderId="17" xfId="0" applyNumberFormat="1" applyFont="1" applyFill="1" applyBorder="1" applyAlignment="1"/>
    <xf numFmtId="43" fontId="16" fillId="5" borderId="42" xfId="0" applyNumberFormat="1" applyFont="1" applyFill="1" applyBorder="1"/>
    <xf numFmtId="43" fontId="16" fillId="5" borderId="19" xfId="0" applyNumberFormat="1" applyFont="1" applyFill="1" applyBorder="1"/>
    <xf numFmtId="39" fontId="16" fillId="5" borderId="19" xfId="0" applyNumberFormat="1" applyFont="1" applyFill="1" applyBorder="1" applyAlignment="1"/>
    <xf numFmtId="165" fontId="10" fillId="0" borderId="4" xfId="0" applyNumberFormat="1" applyFont="1" applyBorder="1" applyAlignment="1"/>
    <xf numFmtId="165" fontId="16" fillId="5" borderId="36" xfId="8" applyNumberFormat="1" applyFont="1" applyFill="1" applyBorder="1" applyAlignment="1"/>
    <xf numFmtId="165" fontId="8" fillId="0" borderId="36" xfId="8" applyNumberFormat="1" applyFont="1" applyFill="1" applyBorder="1" applyAlignment="1"/>
    <xf numFmtId="165" fontId="16" fillId="5" borderId="102" xfId="8" applyNumberFormat="1" applyFont="1" applyFill="1" applyBorder="1" applyAlignment="1"/>
    <xf numFmtId="43" fontId="9" fillId="0" borderId="99" xfId="0" applyNumberFormat="1" applyFont="1" applyBorder="1" applyAlignment="1">
      <alignment horizontal="center"/>
    </xf>
    <xf numFmtId="165" fontId="10" fillId="0" borderId="7" xfId="0" applyNumberFormat="1" applyFont="1" applyBorder="1" applyAlignment="1"/>
    <xf numFmtId="165" fontId="17" fillId="3" borderId="4" xfId="0" applyNumberFormat="1" applyFont="1" applyFill="1" applyBorder="1" applyAlignment="1"/>
    <xf numFmtId="165" fontId="10" fillId="0" borderId="10" xfId="0" applyNumberFormat="1" applyFont="1" applyBorder="1" applyAlignment="1"/>
    <xf numFmtId="165" fontId="10" fillId="0" borderId="14" xfId="0" applyNumberFormat="1" applyFont="1" applyBorder="1" applyAlignment="1"/>
    <xf numFmtId="165" fontId="17" fillId="0" borderId="10" xfId="0" applyNumberFormat="1" applyFont="1" applyBorder="1" applyAlignment="1"/>
    <xf numFmtId="165" fontId="16" fillId="5" borderId="40" xfId="8" applyNumberFormat="1" applyFont="1" applyFill="1" applyBorder="1" applyAlignment="1"/>
    <xf numFmtId="165" fontId="16" fillId="5" borderId="42" xfId="8" applyNumberFormat="1" applyFont="1" applyFill="1" applyBorder="1" applyAlignment="1"/>
    <xf numFmtId="43" fontId="0" fillId="0" borderId="99" xfId="0" applyNumberFormat="1" applyBorder="1"/>
    <xf numFmtId="0" fontId="0" fillId="0" borderId="33" xfId="0" applyBorder="1"/>
    <xf numFmtId="0" fontId="17" fillId="3" borderId="33" xfId="0" applyFont="1" applyFill="1" applyBorder="1"/>
    <xf numFmtId="0" fontId="10" fillId="0" borderId="33" xfId="0" applyFont="1" applyBorder="1"/>
    <xf numFmtId="0" fontId="17" fillId="3" borderId="58" xfId="0" applyFont="1" applyFill="1" applyBorder="1"/>
    <xf numFmtId="0" fontId="17" fillId="0" borderId="33" xfId="0" applyFont="1" applyBorder="1"/>
    <xf numFmtId="43" fontId="16" fillId="5" borderId="48" xfId="0" applyNumberFormat="1" applyFont="1" applyFill="1" applyBorder="1" applyAlignment="1">
      <alignment horizontal="right"/>
    </xf>
    <xf numFmtId="1" fontId="8" fillId="0" borderId="126" xfId="0" applyNumberFormat="1" applyFont="1" applyBorder="1" applyAlignment="1">
      <alignment horizontal="center"/>
    </xf>
    <xf numFmtId="1" fontId="17" fillId="3" borderId="56" xfId="0" applyNumberFormat="1" applyFont="1" applyFill="1" applyBorder="1" applyAlignment="1">
      <alignment horizontal="center"/>
    </xf>
    <xf numFmtId="1" fontId="10" fillId="0" borderId="56" xfId="0" applyNumberFormat="1" applyFont="1" applyBorder="1" applyAlignment="1">
      <alignment horizontal="center"/>
    </xf>
    <xf numFmtId="1" fontId="17" fillId="0" borderId="56" xfId="0" applyNumberFormat="1" applyFont="1" applyBorder="1" applyAlignment="1">
      <alignment horizontal="center"/>
    </xf>
    <xf numFmtId="0" fontId="16" fillId="5" borderId="35" xfId="0" applyFont="1" applyFill="1" applyBorder="1" applyAlignment="1">
      <alignment horizontal="left"/>
    </xf>
    <xf numFmtId="43" fontId="8" fillId="0" borderId="65" xfId="0" applyNumberFormat="1" applyFont="1" applyBorder="1" applyAlignment="1">
      <alignment horizontal="center"/>
    </xf>
    <xf numFmtId="165" fontId="16" fillId="5" borderId="45" xfId="0" applyNumberFormat="1" applyFont="1" applyFill="1" applyBorder="1" applyAlignment="1">
      <alignment horizontal="right"/>
    </xf>
    <xf numFmtId="0" fontId="8" fillId="0" borderId="37" xfId="0" applyFont="1" applyBorder="1" applyAlignment="1">
      <alignment horizontal="center" wrapText="1"/>
    </xf>
    <xf numFmtId="43" fontId="7" fillId="0" borderId="11" xfId="0" applyNumberFormat="1" applyFont="1" applyBorder="1" applyAlignment="1">
      <alignment horizontal="center"/>
    </xf>
    <xf numFmtId="43" fontId="17" fillId="5" borderId="69" xfId="0" applyNumberFormat="1" applyFont="1" applyFill="1" applyBorder="1" applyAlignment="1">
      <alignment horizontal="center"/>
    </xf>
    <xf numFmtId="165" fontId="17" fillId="0" borderId="95" xfId="0" applyNumberFormat="1" applyFont="1" applyBorder="1" applyAlignment="1">
      <alignment horizontal="left"/>
    </xf>
    <xf numFmtId="43" fontId="8" fillId="0" borderId="18" xfId="0" applyNumberFormat="1" applyFont="1" applyFill="1" applyBorder="1" applyAlignment="1">
      <alignment horizontal="right"/>
    </xf>
    <xf numFmtId="165" fontId="8" fillId="0" borderId="53" xfId="8" applyNumberFormat="1" applyFont="1" applyFill="1" applyBorder="1" applyAlignment="1">
      <alignment horizontal="right"/>
    </xf>
    <xf numFmtId="0" fontId="8" fillId="0" borderId="27" xfId="0" applyFont="1" applyFill="1" applyBorder="1" applyAlignment="1">
      <alignment horizontal="right"/>
    </xf>
    <xf numFmtId="165" fontId="0" fillId="0" borderId="20" xfId="0" applyNumberFormat="1" applyFill="1" applyBorder="1" applyAlignment="1">
      <alignment horizontal="right"/>
    </xf>
    <xf numFmtId="43" fontId="9" fillId="0" borderId="53" xfId="0" applyNumberFormat="1" applyFont="1" applyBorder="1" applyAlignment="1">
      <alignment horizontal="center"/>
    </xf>
    <xf numFmtId="0" fontId="0" fillId="0" borderId="53" xfId="0" applyBorder="1"/>
    <xf numFmtId="39" fontId="8" fillId="0" borderId="25" xfId="0" applyNumberFormat="1" applyFont="1" applyFill="1" applyBorder="1" applyAlignment="1">
      <alignment horizontal="right"/>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5" xfId="0" applyFont="1" applyBorder="1" applyAlignment="1">
      <alignment horizontal="center" wrapText="1"/>
    </xf>
    <xf numFmtId="165" fontId="17" fillId="0" borderId="10" xfId="0" applyNumberFormat="1" applyFont="1" applyBorder="1" applyAlignment="1">
      <alignment horizontal="right"/>
    </xf>
    <xf numFmtId="0" fontId="16" fillId="0" borderId="1" xfId="0" applyFont="1" applyBorder="1"/>
    <xf numFmtId="165" fontId="8" fillId="0" borderId="102" xfId="8" applyNumberFormat="1" applyFont="1" applyFill="1" applyBorder="1" applyAlignment="1">
      <alignment horizontal="right"/>
    </xf>
    <xf numFmtId="0" fontId="16" fillId="0" borderId="54" xfId="0" applyFont="1" applyBorder="1"/>
    <xf numFmtId="43" fontId="8" fillId="0" borderId="69" xfId="0" applyNumberFormat="1" applyFont="1" applyFill="1" applyBorder="1" applyAlignment="1">
      <alignment horizontal="center"/>
    </xf>
    <xf numFmtId="165" fontId="10" fillId="0" borderId="4" xfId="0" applyNumberFormat="1" applyFont="1" applyBorder="1" applyAlignment="1">
      <alignment horizontal="right"/>
    </xf>
    <xf numFmtId="1" fontId="8" fillId="5" borderId="61" xfId="0" applyNumberFormat="1" applyFont="1" applyFill="1" applyBorder="1" applyAlignment="1">
      <alignment horizontal="center"/>
    </xf>
    <xf numFmtId="165" fontId="8" fillId="5" borderId="40" xfId="8" applyNumberFormat="1" applyFont="1" applyFill="1" applyBorder="1" applyAlignment="1">
      <alignment horizontal="right"/>
    </xf>
    <xf numFmtId="165" fontId="17" fillId="3" borderId="4" xfId="0" applyNumberFormat="1" applyFont="1" applyFill="1" applyBorder="1" applyAlignment="1">
      <alignment horizontal="right"/>
    </xf>
    <xf numFmtId="0" fontId="16" fillId="0" borderId="126" xfId="0" applyFont="1" applyBorder="1"/>
    <xf numFmtId="165" fontId="10" fillId="0" borderId="14" xfId="0" applyNumberFormat="1" applyFont="1" applyBorder="1" applyAlignment="1">
      <alignment horizontal="right"/>
    </xf>
    <xf numFmtId="43" fontId="8" fillId="0" borderId="44" xfId="0" applyNumberFormat="1" applyFont="1" applyFill="1" applyBorder="1" applyAlignment="1">
      <alignment horizontal="center"/>
    </xf>
    <xf numFmtId="0" fontId="16" fillId="0" borderId="0" xfId="0" applyFont="1" applyBorder="1"/>
    <xf numFmtId="0" fontId="16" fillId="0" borderId="12" xfId="0" applyFont="1" applyBorder="1"/>
    <xf numFmtId="0" fontId="10" fillId="0" borderId="12" xfId="0" applyFont="1" applyBorder="1"/>
    <xf numFmtId="39" fontId="8" fillId="5" borderId="17" xfId="1" applyNumberFormat="1" applyFont="1" applyFill="1" applyBorder="1" applyAlignment="1">
      <alignment horizontal="right"/>
    </xf>
    <xf numFmtId="0" fontId="8" fillId="5" borderId="46" xfId="0" applyFont="1" applyFill="1" applyBorder="1"/>
    <xf numFmtId="43" fontId="8" fillId="5" borderId="39" xfId="0" applyNumberFormat="1" applyFont="1" applyFill="1" applyBorder="1"/>
    <xf numFmtId="43" fontId="8" fillId="5" borderId="17" xfId="1" applyNumberFormat="1" applyFont="1" applyFill="1" applyBorder="1" applyAlignment="1">
      <alignment horizontal="center"/>
    </xf>
    <xf numFmtId="43" fontId="8" fillId="5" borderId="40" xfId="1" applyNumberFormat="1" applyFont="1" applyFill="1" applyBorder="1" applyAlignment="1">
      <alignment horizontal="center"/>
    </xf>
    <xf numFmtId="43" fontId="8" fillId="5" borderId="48" xfId="0" applyNumberFormat="1" applyFont="1" applyFill="1" applyBorder="1"/>
    <xf numFmtId="0" fontId="8" fillId="0" borderId="28" xfId="27" applyFont="1" applyBorder="1" applyAlignment="1">
      <alignment horizontal="center" wrapText="1"/>
    </xf>
    <xf numFmtId="1" fontId="7" fillId="0" borderId="55" xfId="27" applyNumberFormat="1" applyFont="1" applyBorder="1" applyAlignment="1">
      <alignment horizontal="center"/>
    </xf>
    <xf numFmtId="1" fontId="7" fillId="0" borderId="54" xfId="27" applyNumberFormat="1" applyBorder="1" applyAlignment="1">
      <alignment horizontal="center"/>
    </xf>
    <xf numFmtId="1" fontId="7" fillId="0" borderId="55" xfId="27" applyNumberFormat="1" applyBorder="1" applyAlignment="1">
      <alignment horizontal="center"/>
    </xf>
    <xf numFmtId="1" fontId="7" fillId="0" borderId="56" xfId="27" applyNumberFormat="1" applyBorder="1" applyAlignment="1">
      <alignment horizontal="center"/>
    </xf>
    <xf numFmtId="0" fontId="8" fillId="0" borderId="67" xfId="27" applyFont="1" applyFill="1" applyBorder="1" applyAlignment="1">
      <alignment horizontal="center" wrapText="1"/>
    </xf>
    <xf numFmtId="0" fontId="8" fillId="0" borderId="19" xfId="27" applyFont="1" applyFill="1" applyBorder="1" applyAlignment="1">
      <alignment horizontal="center" wrapText="1"/>
    </xf>
    <xf numFmtId="43" fontId="7" fillId="0" borderId="16" xfId="1" applyNumberFormat="1" applyBorder="1"/>
    <xf numFmtId="43" fontId="16" fillId="5" borderId="44" xfId="0" applyNumberFormat="1" applyFont="1" applyFill="1" applyBorder="1" applyAlignment="1">
      <alignment horizontal="center"/>
    </xf>
    <xf numFmtId="43" fontId="16" fillId="5" borderId="69" xfId="0" applyNumberFormat="1" applyFont="1" applyFill="1" applyBorder="1" applyAlignment="1">
      <alignment horizontal="center"/>
    </xf>
    <xf numFmtId="39" fontId="16" fillId="5" borderId="25" xfId="0" applyNumberFormat="1" applyFont="1" applyFill="1" applyBorder="1" applyAlignment="1">
      <alignment horizontal="right"/>
    </xf>
    <xf numFmtId="165" fontId="16" fillId="5" borderId="36" xfId="8" applyNumberFormat="1" applyFont="1" applyFill="1" applyBorder="1" applyAlignment="1">
      <alignment horizontal="right"/>
    </xf>
    <xf numFmtId="43" fontId="16" fillId="5" borderId="26" xfId="0" applyNumberFormat="1" applyFont="1" applyFill="1" applyBorder="1" applyAlignment="1">
      <alignment horizontal="center"/>
    </xf>
    <xf numFmtId="43" fontId="16" fillId="5" borderId="45" xfId="0" applyNumberFormat="1" applyFont="1" applyFill="1" applyBorder="1" applyAlignment="1">
      <alignment horizontal="center"/>
    </xf>
    <xf numFmtId="43" fontId="16" fillId="5" borderId="51" xfId="0" applyNumberFormat="1" applyFont="1" applyFill="1" applyBorder="1" applyAlignment="1">
      <alignment horizontal="center"/>
    </xf>
    <xf numFmtId="43" fontId="16" fillId="5" borderId="19" xfId="0" applyNumberFormat="1" applyFont="1" applyFill="1" applyBorder="1" applyAlignment="1">
      <alignment horizontal="center"/>
    </xf>
    <xf numFmtId="165" fontId="16" fillId="5" borderId="67" xfId="8" applyNumberFormat="1" applyFont="1" applyFill="1" applyBorder="1" applyAlignment="1">
      <alignment horizontal="right"/>
    </xf>
    <xf numFmtId="165" fontId="16" fillId="5" borderId="40" xfId="0" applyNumberFormat="1" applyFont="1" applyFill="1" applyBorder="1" applyAlignment="1">
      <alignment horizontal="right"/>
    </xf>
    <xf numFmtId="165" fontId="8" fillId="0" borderId="40" xfId="0" applyNumberFormat="1" applyFont="1" applyFill="1" applyBorder="1" applyAlignment="1">
      <alignment horizontal="right"/>
    </xf>
    <xf numFmtId="43" fontId="8" fillId="0" borderId="24" xfId="0" applyNumberFormat="1" applyFont="1" applyBorder="1" applyAlignment="1">
      <alignment horizontal="center"/>
    </xf>
    <xf numFmtId="43" fontId="10" fillId="0" borderId="65" xfId="0" applyNumberFormat="1" applyFont="1" applyBorder="1" applyAlignment="1">
      <alignment horizontal="center"/>
    </xf>
    <xf numFmtId="43" fontId="16" fillId="5" borderId="46" xfId="1" applyNumberFormat="1" applyFont="1" applyFill="1" applyBorder="1" applyAlignment="1">
      <alignment horizontal="right"/>
    </xf>
    <xf numFmtId="43" fontId="8" fillId="0" borderId="46" xfId="1" applyNumberFormat="1" applyFont="1" applyFill="1" applyBorder="1" applyAlignment="1">
      <alignment horizontal="right"/>
    </xf>
    <xf numFmtId="43" fontId="16" fillId="5" borderId="47" xfId="1" applyNumberFormat="1" applyFont="1" applyFill="1" applyBorder="1" applyAlignment="1">
      <alignment horizontal="right"/>
    </xf>
    <xf numFmtId="43" fontId="16" fillId="5" borderId="51" xfId="0" applyNumberFormat="1" applyFont="1" applyFill="1" applyBorder="1" applyAlignment="1">
      <alignment horizontal="right"/>
    </xf>
    <xf numFmtId="0" fontId="7" fillId="0" borderId="0" xfId="0" applyFont="1" applyAlignment="1">
      <alignment wrapText="1"/>
    </xf>
    <xf numFmtId="0" fontId="7" fillId="0" borderId="0" xfId="0" applyFont="1"/>
    <xf numFmtId="0" fontId="9" fillId="0" borderId="0" xfId="0" applyFont="1" applyFill="1" applyAlignment="1">
      <alignment horizontal="center" wrapText="1"/>
    </xf>
    <xf numFmtId="166" fontId="11" fillId="0" borderId="75" xfId="0" applyNumberFormat="1" applyFont="1" applyFill="1" applyBorder="1"/>
    <xf numFmtId="0" fontId="32" fillId="0" borderId="0" xfId="0" applyFont="1" applyFill="1" applyAlignment="1">
      <alignment horizontal="center" wrapText="1"/>
    </xf>
    <xf numFmtId="165" fontId="29" fillId="0" borderId="30" xfId="0" applyNumberFormat="1" applyFont="1" applyFill="1" applyBorder="1"/>
    <xf numFmtId="0" fontId="43" fillId="0" borderId="0" xfId="0" applyFont="1" applyFill="1" applyAlignment="1">
      <alignment horizontal="center" wrapText="1"/>
    </xf>
    <xf numFmtId="0" fontId="9" fillId="0" borderId="74" xfId="0" applyFont="1" applyBorder="1" applyAlignment="1">
      <alignment horizontal="center" wrapText="1"/>
    </xf>
    <xf numFmtId="0" fontId="32" fillId="0" borderId="0" xfId="0" applyFont="1" applyAlignment="1">
      <alignment horizontal="center" wrapText="1"/>
    </xf>
    <xf numFmtId="165" fontId="11" fillId="0" borderId="30" xfId="0" applyNumberFormat="1" applyFont="1" applyFill="1" applyBorder="1"/>
    <xf numFmtId="0" fontId="42" fillId="0" borderId="0" xfId="0" applyFont="1" applyAlignment="1">
      <alignment horizontal="center" wrapText="1"/>
    </xf>
    <xf numFmtId="0" fontId="9" fillId="0" borderId="74" xfId="0" applyFont="1" applyBorder="1" applyAlignment="1">
      <alignment horizontal="center"/>
    </xf>
    <xf numFmtId="166" fontId="11" fillId="0" borderId="75" xfId="0" applyNumberFormat="1" applyFont="1" applyBorder="1"/>
    <xf numFmtId="0" fontId="9" fillId="0" borderId="74" xfId="0" applyFont="1" applyFill="1" applyBorder="1" applyAlignment="1">
      <alignment horizontal="center" wrapText="1"/>
    </xf>
    <xf numFmtId="165" fontId="11" fillId="0" borderId="74" xfId="0" applyNumberFormat="1" applyFont="1" applyFill="1" applyBorder="1"/>
    <xf numFmtId="165" fontId="11" fillId="0" borderId="79" xfId="0" applyNumberFormat="1" applyFont="1" applyFill="1" applyBorder="1"/>
    <xf numFmtId="166" fontId="11" fillId="0" borderId="74" xfId="0" applyNumberFormat="1" applyFont="1" applyBorder="1"/>
    <xf numFmtId="166" fontId="11" fillId="0" borderId="74" xfId="0" applyNumberFormat="1" applyFont="1" applyFill="1" applyBorder="1"/>
    <xf numFmtId="166" fontId="29" fillId="0" borderId="76" xfId="0" applyNumberFormat="1" applyFont="1" applyFill="1" applyBorder="1"/>
    <xf numFmtId="165" fontId="29" fillId="0" borderId="77" xfId="0" applyNumberFormat="1" applyFont="1" applyFill="1" applyBorder="1"/>
    <xf numFmtId="165" fontId="29" fillId="0" borderId="29" xfId="0" applyNumberFormat="1" applyFont="1" applyFill="1" applyBorder="1"/>
    <xf numFmtId="0" fontId="11" fillId="0" borderId="77" xfId="0" applyFont="1" applyBorder="1"/>
    <xf numFmtId="166" fontId="11" fillId="0" borderId="77" xfId="0" applyNumberFormat="1" applyFont="1" applyBorder="1"/>
    <xf numFmtId="166" fontId="11" fillId="0" borderId="77" xfId="0" applyNumberFormat="1" applyFont="1" applyFill="1" applyBorder="1"/>
    <xf numFmtId="165" fontId="11" fillId="0" borderId="78" xfId="0" applyNumberFormat="1" applyFont="1" applyFill="1" applyBorder="1"/>
    <xf numFmtId="165" fontId="11" fillId="0" borderId="80" xfId="0" applyNumberFormat="1" applyFont="1" applyFill="1" applyBorder="1"/>
    <xf numFmtId="0" fontId="11" fillId="0" borderId="74" xfId="0" applyFont="1" applyFill="1" applyBorder="1"/>
    <xf numFmtId="165" fontId="11" fillId="0" borderId="75" xfId="0" applyNumberFormat="1" applyFont="1" applyFill="1" applyBorder="1"/>
    <xf numFmtId="0" fontId="11" fillId="0" borderId="29" xfId="0" applyFont="1" applyBorder="1"/>
    <xf numFmtId="165" fontId="11" fillId="0" borderId="76" xfId="0" applyNumberFormat="1" applyFont="1" applyFill="1" applyBorder="1"/>
    <xf numFmtId="0" fontId="7" fillId="0" borderId="0" xfId="0" applyFont="1" applyFill="1"/>
    <xf numFmtId="0" fontId="8" fillId="0" borderId="0" xfId="0" applyFont="1" applyFill="1" applyBorder="1" applyAlignment="1">
      <alignment horizontal="center" wrapText="1"/>
    </xf>
    <xf numFmtId="165" fontId="7" fillId="0" borderId="0" xfId="0" applyNumberFormat="1" applyFont="1"/>
    <xf numFmtId="0" fontId="7" fillId="0" borderId="0" xfId="0" applyFont="1" applyBorder="1"/>
    <xf numFmtId="0" fontId="7" fillId="0" borderId="0" xfId="0" applyFont="1" applyFill="1" applyBorder="1"/>
    <xf numFmtId="0" fontId="11" fillId="0" borderId="0" xfId="0" applyFont="1" applyBorder="1"/>
    <xf numFmtId="0" fontId="17" fillId="0" borderId="0" xfId="0" applyFont="1"/>
    <xf numFmtId="0" fontId="7" fillId="0" borderId="0" xfId="0" applyFont="1"/>
    <xf numFmtId="0" fontId="22" fillId="0" borderId="0" xfId="0" applyFont="1"/>
    <xf numFmtId="0" fontId="7" fillId="0" borderId="0" xfId="0" applyFont="1" applyFill="1"/>
    <xf numFmtId="166" fontId="11" fillId="0" borderId="74" xfId="0" applyNumberFormat="1" applyFont="1" applyBorder="1"/>
    <xf numFmtId="166" fontId="11" fillId="0" borderId="74" xfId="0" applyNumberFormat="1" applyFont="1" applyFill="1" applyBorder="1"/>
    <xf numFmtId="0" fontId="11" fillId="0" borderId="0" xfId="0" applyFont="1"/>
    <xf numFmtId="0" fontId="11" fillId="0" borderId="0" xfId="0" applyFont="1" applyFill="1"/>
    <xf numFmtId="165" fontId="11" fillId="0" borderId="74" xfId="0" applyNumberFormat="1" applyFont="1" applyFill="1" applyBorder="1"/>
    <xf numFmtId="0" fontId="9" fillId="0" borderId="74" xfId="0" applyFont="1" applyFill="1" applyBorder="1" applyAlignment="1">
      <alignment horizontal="center" wrapText="1"/>
    </xf>
    <xf numFmtId="0" fontId="7" fillId="0" borderId="0" xfId="0" applyFont="1" applyAlignment="1">
      <alignment horizontal="center"/>
    </xf>
    <xf numFmtId="0" fontId="7" fillId="0" borderId="0" xfId="0" applyFont="1" applyFill="1" applyAlignment="1">
      <alignment horizontal="center"/>
    </xf>
    <xf numFmtId="0" fontId="11" fillId="0" borderId="74" xfId="0" applyFont="1" applyFill="1" applyBorder="1" applyAlignment="1">
      <alignment horizontal="center"/>
    </xf>
    <xf numFmtId="0" fontId="11" fillId="0" borderId="74" xfId="0" applyFont="1" applyBorder="1" applyAlignment="1">
      <alignment horizontal="center" wrapText="1"/>
    </xf>
    <xf numFmtId="0" fontId="11" fillId="0" borderId="74" xfId="0" applyFont="1" applyBorder="1" applyAlignment="1">
      <alignment vertical="distributed" wrapText="1"/>
    </xf>
    <xf numFmtId="0" fontId="11" fillId="0" borderId="74" xfId="0" applyFont="1" applyBorder="1" applyAlignment="1">
      <alignment horizontal="fill" wrapText="1"/>
    </xf>
    <xf numFmtId="0" fontId="29" fillId="0" borderId="0" xfId="0" applyFont="1"/>
    <xf numFmtId="166" fontId="7" fillId="0" borderId="0" xfId="0" applyNumberFormat="1" applyFont="1"/>
    <xf numFmtId="166" fontId="7" fillId="0" borderId="0" xfId="0" applyNumberFormat="1" applyFont="1" applyFill="1"/>
    <xf numFmtId="166" fontId="17" fillId="0" borderId="0" xfId="0" applyNumberFormat="1" applyFont="1"/>
    <xf numFmtId="166" fontId="17" fillId="0" borderId="0" xfId="0" applyNumberFormat="1" applyFont="1" applyFill="1"/>
    <xf numFmtId="0" fontId="8" fillId="0" borderId="29" xfId="0" applyFont="1" applyBorder="1" applyAlignment="1">
      <alignment horizontal="left"/>
    </xf>
    <xf numFmtId="0" fontId="0" fillId="0" borderId="0" xfId="0" applyAlignment="1">
      <alignment wrapText="1"/>
    </xf>
    <xf numFmtId="39" fontId="8" fillId="5" borderId="137" xfId="1" applyNumberFormat="1" applyFont="1" applyFill="1" applyBorder="1" applyAlignment="1">
      <alignment horizontal="right"/>
    </xf>
    <xf numFmtId="0" fontId="23" fillId="0" borderId="52" xfId="7" applyFont="1" applyBorder="1" applyAlignment="1">
      <alignment vertical="top"/>
    </xf>
    <xf numFmtId="0" fontId="35" fillId="0" borderId="0" xfId="7" applyFill="1" applyBorder="1"/>
    <xf numFmtId="0" fontId="35" fillId="0" borderId="112" xfId="7" applyBorder="1"/>
    <xf numFmtId="0" fontId="35" fillId="0" borderId="110" xfId="7" applyBorder="1"/>
    <xf numFmtId="0" fontId="23" fillId="0" borderId="109" xfId="7" applyFont="1" applyBorder="1" applyAlignment="1">
      <alignment horizontal="left" vertical="top"/>
    </xf>
    <xf numFmtId="43" fontId="16" fillId="5" borderId="136" xfId="0" applyNumberFormat="1" applyFont="1" applyFill="1" applyBorder="1"/>
    <xf numFmtId="0" fontId="23" fillId="0" borderId="108" xfId="7" applyFont="1" applyBorder="1" applyAlignment="1">
      <alignment horizontal="left" vertical="top"/>
    </xf>
    <xf numFmtId="15" fontId="23" fillId="0" borderId="109" xfId="7" applyNumberFormat="1" applyFont="1" applyFill="1" applyBorder="1" applyAlignment="1">
      <alignment horizontal="left" vertical="top" wrapText="1"/>
    </xf>
    <xf numFmtId="0" fontId="20" fillId="0" borderId="0" xfId="7" applyFont="1" applyBorder="1" applyAlignment="1">
      <alignment horizontal="center"/>
    </xf>
    <xf numFmtId="43" fontId="16" fillId="5" borderId="134" xfId="0" applyNumberFormat="1" applyFont="1" applyFill="1" applyBorder="1"/>
    <xf numFmtId="0" fontId="20" fillId="0" borderId="0" xfId="7" applyFont="1" applyAlignment="1">
      <alignment horizontal="center"/>
    </xf>
    <xf numFmtId="0" fontId="23" fillId="0" borderId="108" xfId="7" applyFont="1" applyBorder="1" applyAlignment="1">
      <alignment vertical="top" wrapText="1"/>
    </xf>
    <xf numFmtId="165" fontId="8" fillId="5" borderId="42" xfId="8" applyNumberFormat="1" applyFont="1" applyFill="1" applyBorder="1" applyAlignment="1">
      <alignment horizontal="right"/>
    </xf>
    <xf numFmtId="0" fontId="47" fillId="0" borderId="0" xfId="0" applyFont="1"/>
    <xf numFmtId="0" fontId="8" fillId="0" borderId="87" xfId="61" applyFont="1" applyBorder="1" applyAlignment="1">
      <alignment horizontal="center" wrapText="1"/>
    </xf>
    <xf numFmtId="0" fontId="8" fillId="0" borderId="88" xfId="61" applyFont="1" applyBorder="1" applyAlignment="1">
      <alignment horizontal="center" wrapText="1"/>
    </xf>
    <xf numFmtId="0" fontId="8" fillId="0" borderId="89" xfId="61" applyFont="1" applyBorder="1" applyAlignment="1">
      <alignment horizontal="center" wrapText="1"/>
    </xf>
    <xf numFmtId="0" fontId="8" fillId="0" borderId="90" xfId="61" applyFont="1" applyBorder="1" applyAlignment="1">
      <alignment wrapText="1"/>
    </xf>
    <xf numFmtId="166" fontId="8" fillId="0" borderId="91" xfId="61" applyNumberFormat="1" applyFont="1" applyBorder="1"/>
    <xf numFmtId="166" fontId="8" fillId="0" borderId="92" xfId="61" applyNumberFormat="1" applyFont="1" applyBorder="1"/>
    <xf numFmtId="0" fontId="27" fillId="0" borderId="93" xfId="61" applyFont="1" applyFill="1" applyBorder="1" applyAlignment="1">
      <alignment horizontal="center" wrapText="1"/>
    </xf>
    <xf numFmtId="166" fontId="8" fillId="0" borderId="91" xfId="61" applyNumberFormat="1" applyFont="1" applyFill="1" applyBorder="1"/>
    <xf numFmtId="166" fontId="8" fillId="0" borderId="92" xfId="61" applyNumberFormat="1" applyFont="1" applyFill="1" applyBorder="1"/>
    <xf numFmtId="0" fontId="8" fillId="0" borderId="86" xfId="61" applyFont="1" applyFill="1" applyBorder="1" applyAlignment="1">
      <alignment wrapText="1"/>
    </xf>
    <xf numFmtId="0" fontId="7" fillId="0" borderId="77" xfId="61" applyFont="1" applyFill="1" applyBorder="1"/>
    <xf numFmtId="0" fontId="7" fillId="0" borderId="101" xfId="61" applyFont="1" applyFill="1" applyBorder="1"/>
    <xf numFmtId="0" fontId="7" fillId="0" borderId="102" xfId="61" applyFont="1" applyFill="1" applyBorder="1"/>
    <xf numFmtId="0" fontId="8" fillId="0" borderId="93" xfId="61" applyFont="1" applyFill="1" applyBorder="1" applyAlignment="1">
      <alignment horizontal="left" wrapText="1"/>
    </xf>
    <xf numFmtId="0" fontId="7" fillId="0" borderId="95" xfId="61" applyFont="1" applyBorder="1"/>
    <xf numFmtId="0" fontId="7" fillId="0" borderId="35" xfId="61" applyFont="1" applyBorder="1"/>
    <xf numFmtId="0" fontId="7" fillId="0" borderId="36" xfId="61" applyFont="1" applyBorder="1"/>
    <xf numFmtId="0" fontId="8" fillId="0" borderId="94" xfId="61" applyFont="1" applyBorder="1" applyAlignment="1">
      <alignment horizontal="center" wrapText="1"/>
    </xf>
    <xf numFmtId="0" fontId="8" fillId="0" borderId="74" xfId="61" applyFont="1" applyBorder="1" applyAlignment="1">
      <alignment horizontal="center" wrapText="1"/>
    </xf>
    <xf numFmtId="0" fontId="8" fillId="0" borderId="96" xfId="61" applyFont="1" applyBorder="1" applyAlignment="1">
      <alignment horizontal="center" wrapText="1"/>
    </xf>
    <xf numFmtId="0" fontId="8" fillId="0" borderId="90" xfId="61" applyFont="1" applyBorder="1"/>
    <xf numFmtId="0" fontId="7" fillId="0" borderId="91" xfId="61" applyFont="1" applyBorder="1"/>
    <xf numFmtId="0" fontId="7" fillId="0" borderId="92" xfId="61" applyFont="1" applyBorder="1"/>
    <xf numFmtId="0" fontId="27" fillId="0" borderId="93" xfId="61" applyFont="1" applyBorder="1" applyAlignment="1">
      <alignment horizontal="center" wrapText="1"/>
    </xf>
    <xf numFmtId="0" fontId="8" fillId="0" borderId="93" xfId="61" applyFont="1" applyBorder="1" applyAlignment="1">
      <alignment horizontal="left" wrapText="1"/>
    </xf>
    <xf numFmtId="0" fontId="34" fillId="0" borderId="11" xfId="61" applyFont="1" applyBorder="1" applyAlignment="1">
      <alignment horizontal="center"/>
    </xf>
    <xf numFmtId="0" fontId="8" fillId="0" borderId="11" xfId="61" applyFont="1" applyBorder="1" applyAlignment="1">
      <alignment horizontal="center"/>
    </xf>
    <xf numFmtId="0" fontId="8" fillId="0" borderId="11" xfId="61" applyFont="1" applyBorder="1" applyAlignment="1">
      <alignment horizontal="center" vertical="top"/>
    </xf>
    <xf numFmtId="0" fontId="45" fillId="0" borderId="37" xfId="61" applyBorder="1"/>
    <xf numFmtId="0" fontId="45" fillId="0" borderId="53" xfId="61" applyBorder="1"/>
    <xf numFmtId="0" fontId="45" fillId="0" borderId="24" xfId="61" applyBorder="1"/>
    <xf numFmtId="0" fontId="35" fillId="0" borderId="0" xfId="7"/>
    <xf numFmtId="0" fontId="35" fillId="0" borderId="104" xfId="7" applyBorder="1"/>
    <xf numFmtId="0" fontId="35" fillId="0" borderId="103" xfId="7" applyBorder="1"/>
    <xf numFmtId="0" fontId="23" fillId="0" borderId="108" xfId="7" applyFont="1" applyBorder="1" applyAlignment="1">
      <alignment horizontal="left" vertical="top" wrapText="1"/>
    </xf>
    <xf numFmtId="0" fontId="23" fillId="0" borderId="109" xfId="7" applyFont="1" applyFill="1" applyBorder="1" applyAlignment="1">
      <alignment horizontal="left" vertical="top"/>
    </xf>
    <xf numFmtId="0" fontId="35" fillId="0" borderId="105" xfId="7" applyBorder="1"/>
    <xf numFmtId="165" fontId="8" fillId="5" borderId="134" xfId="8" applyNumberFormat="1" applyFont="1" applyFill="1" applyBorder="1" applyAlignment="1">
      <alignment horizontal="right"/>
    </xf>
    <xf numFmtId="0" fontId="35" fillId="0" borderId="0" xfId="7" applyBorder="1" applyAlignment="1">
      <alignment vertical="top"/>
    </xf>
    <xf numFmtId="43" fontId="16" fillId="5" borderId="137" xfId="0" applyNumberFormat="1" applyFont="1" applyFill="1" applyBorder="1"/>
    <xf numFmtId="43" fontId="16" fillId="5" borderId="26" xfId="0" applyNumberFormat="1" applyFont="1" applyFill="1" applyBorder="1"/>
    <xf numFmtId="39" fontId="8" fillId="5" borderId="19" xfId="1" applyNumberFormat="1" applyFont="1" applyFill="1" applyBorder="1" applyAlignment="1">
      <alignment horizontal="right"/>
    </xf>
    <xf numFmtId="0" fontId="23" fillId="0" borderId="52" xfId="7" applyFont="1" applyBorder="1" applyAlignment="1">
      <alignment vertical="top" wrapText="1"/>
    </xf>
    <xf numFmtId="167" fontId="23" fillId="0" borderId="109" xfId="7" applyNumberFormat="1" applyFont="1" applyFill="1" applyBorder="1" applyAlignment="1">
      <alignment horizontal="left" vertical="top"/>
    </xf>
    <xf numFmtId="0" fontId="23" fillId="0" borderId="108" xfId="7" applyFont="1" applyBorder="1" applyAlignment="1">
      <alignment vertical="top"/>
    </xf>
    <xf numFmtId="0" fontId="35" fillId="0" borderId="107" xfId="7" applyBorder="1"/>
    <xf numFmtId="0" fontId="31" fillId="0" borderId="113" xfId="7" applyFont="1" applyBorder="1" applyAlignment="1">
      <alignment horizontal="center" vertical="center"/>
    </xf>
    <xf numFmtId="0" fontId="23" fillId="0" borderId="109" xfId="7" applyFont="1" applyBorder="1" applyAlignment="1">
      <alignment horizontal="left"/>
    </xf>
    <xf numFmtId="0" fontId="35" fillId="0" borderId="0" xfId="7" applyBorder="1"/>
    <xf numFmtId="0" fontId="20" fillId="0" borderId="0" xfId="7" applyFont="1" applyBorder="1" applyAlignment="1">
      <alignment vertical="top" wrapText="1"/>
    </xf>
    <xf numFmtId="0" fontId="35" fillId="0" borderId="106" xfId="7" applyBorder="1"/>
    <xf numFmtId="0" fontId="23" fillId="0" borderId="109" xfId="7" applyFont="1" applyFill="1" applyBorder="1" applyAlignment="1">
      <alignment horizontal="left" vertical="top" wrapText="1"/>
    </xf>
    <xf numFmtId="0" fontId="23" fillId="0" borderId="52" xfId="7" applyFont="1" applyBorder="1" applyAlignment="1">
      <alignment horizontal="left" vertical="top"/>
    </xf>
    <xf numFmtId="0" fontId="35" fillId="0" borderId="111" xfId="7" applyBorder="1"/>
    <xf numFmtId="0" fontId="23" fillId="0" borderId="52" xfId="7" applyFont="1" applyBorder="1" applyAlignment="1">
      <alignment horizontal="left" vertical="top" wrapText="1"/>
    </xf>
    <xf numFmtId="0" fontId="33" fillId="0" borderId="0" xfId="61" applyFont="1"/>
    <xf numFmtId="0" fontId="7" fillId="0" borderId="0" xfId="61" applyFont="1"/>
    <xf numFmtId="166" fontId="8" fillId="0" borderId="75" xfId="61" applyNumberFormat="1" applyFont="1" applyFill="1" applyBorder="1"/>
    <xf numFmtId="166" fontId="8" fillId="0" borderId="85" xfId="61" applyNumberFormat="1" applyFont="1" applyFill="1" applyBorder="1"/>
    <xf numFmtId="166" fontId="8" fillId="0" borderId="74" xfId="61" applyNumberFormat="1" applyFont="1" applyFill="1" applyBorder="1"/>
    <xf numFmtId="166" fontId="8" fillId="0" borderId="96" xfId="61" applyNumberFormat="1" applyFont="1" applyFill="1" applyBorder="1"/>
    <xf numFmtId="0" fontId="8" fillId="0" borderId="94" xfId="61" applyFont="1" applyFill="1" applyBorder="1"/>
    <xf numFmtId="0" fontId="8" fillId="0" borderId="86" xfId="61" applyFont="1" applyBorder="1"/>
    <xf numFmtId="166" fontId="8" fillId="0" borderId="77" xfId="61" applyNumberFormat="1" applyFont="1" applyFill="1" applyBorder="1"/>
    <xf numFmtId="0" fontId="8" fillId="0" borderId="97" xfId="61" applyFont="1" applyBorder="1" applyAlignment="1">
      <alignment horizontal="center"/>
    </xf>
    <xf numFmtId="0" fontId="8" fillId="0" borderId="98" xfId="61" applyFont="1" applyBorder="1" applyAlignment="1">
      <alignment horizontal="center" wrapText="1"/>
    </xf>
    <xf numFmtId="0" fontId="8" fillId="0" borderId="99" xfId="61" applyFont="1" applyBorder="1" applyAlignment="1">
      <alignment horizontal="center" wrapText="1"/>
    </xf>
    <xf numFmtId="0" fontId="8" fillId="0" borderId="87" xfId="61" applyFont="1" applyBorder="1"/>
    <xf numFmtId="166" fontId="8" fillId="0" borderId="88" xfId="61" applyNumberFormat="1" applyFont="1" applyBorder="1"/>
    <xf numFmtId="166" fontId="8" fillId="0" borderId="23" xfId="61" applyNumberFormat="1" applyFont="1" applyBorder="1"/>
    <xf numFmtId="0" fontId="16" fillId="0" borderId="86" xfId="61" applyFont="1" applyBorder="1" applyAlignment="1">
      <alignment horizontal="center"/>
    </xf>
    <xf numFmtId="166" fontId="8" fillId="0" borderId="77" xfId="61" applyNumberFormat="1" applyFont="1" applyBorder="1"/>
    <xf numFmtId="166" fontId="8" fillId="0" borderId="100" xfId="61" applyNumberFormat="1" applyFont="1" applyBorder="1"/>
    <xf numFmtId="0" fontId="8" fillId="0" borderId="93" xfId="61" applyFont="1" applyBorder="1"/>
    <xf numFmtId="0" fontId="8" fillId="0" borderId="94" xfId="61" applyFont="1" applyBorder="1"/>
    <xf numFmtId="166" fontId="8" fillId="0" borderId="100" xfId="61" applyNumberFormat="1" applyFont="1" applyFill="1" applyBorder="1"/>
    <xf numFmtId="0" fontId="8" fillId="0" borderId="37" xfId="61" applyFont="1" applyBorder="1"/>
    <xf numFmtId="166" fontId="8" fillId="0" borderId="53" xfId="61" applyNumberFormat="1" applyFont="1" applyBorder="1"/>
    <xf numFmtId="166" fontId="8" fillId="0" borderId="24" xfId="61" applyNumberFormat="1" applyFont="1" applyBorder="1"/>
    <xf numFmtId="0" fontId="16" fillId="0" borderId="44" xfId="67" applyFont="1" applyFill="1" applyBorder="1"/>
    <xf numFmtId="43" fontId="16" fillId="0" borderId="25" xfId="67" applyNumberFormat="1" applyFont="1" applyFill="1" applyBorder="1" applyAlignment="1">
      <alignment horizontal="right"/>
    </xf>
    <xf numFmtId="165" fontId="16" fillId="0" borderId="145" xfId="67" applyNumberFormat="1" applyFont="1" applyFill="1" applyBorder="1" applyAlignment="1">
      <alignment horizontal="right"/>
    </xf>
    <xf numFmtId="0" fontId="16" fillId="0" borderId="46" xfId="67" applyFont="1" applyFill="1" applyBorder="1"/>
    <xf numFmtId="43" fontId="16" fillId="0" borderId="48" xfId="67" applyNumberFormat="1" applyFont="1" applyFill="1" applyBorder="1" applyAlignment="1">
      <alignment horizontal="right"/>
    </xf>
    <xf numFmtId="1" fontId="16" fillId="0" borderId="74" xfId="67" applyNumberFormat="1" applyFont="1" applyFill="1" applyBorder="1" applyAlignment="1">
      <alignment horizontal="center"/>
    </xf>
    <xf numFmtId="43" fontId="16" fillId="0" borderId="46" xfId="18" applyNumberFormat="1" applyFont="1" applyFill="1" applyBorder="1" applyAlignment="1">
      <alignment horizontal="right"/>
    </xf>
    <xf numFmtId="39" fontId="16" fillId="0" borderId="48" xfId="67" applyNumberFormat="1" applyFont="1" applyFill="1" applyBorder="1" applyAlignment="1">
      <alignment horizontal="right"/>
    </xf>
    <xf numFmtId="43" fontId="16" fillId="0" borderId="142" xfId="67" applyNumberFormat="1" applyFont="1" applyFill="1" applyBorder="1" applyAlignment="1">
      <alignment horizontal="right"/>
    </xf>
    <xf numFmtId="43" fontId="16" fillId="0" borderId="145" xfId="67" applyNumberFormat="1" applyFont="1" applyFill="1" applyBorder="1" applyAlignment="1">
      <alignment horizontal="right"/>
    </xf>
    <xf numFmtId="43" fontId="16" fillId="0" borderId="151" xfId="67" applyNumberFormat="1" applyFont="1" applyFill="1" applyBorder="1" applyAlignment="1">
      <alignment horizontal="right"/>
    </xf>
    <xf numFmtId="4" fontId="11" fillId="0" borderId="74" xfId="0" applyNumberFormat="1" applyFont="1" applyFill="1" applyBorder="1" applyAlignment="1"/>
    <xf numFmtId="4" fontId="11" fillId="0" borderId="74" xfId="0" applyNumberFormat="1" applyFont="1" applyFill="1" applyBorder="1" applyAlignment="1">
      <alignment horizontal="right"/>
    </xf>
    <xf numFmtId="166" fontId="11" fillId="0" borderId="74" xfId="0" applyNumberFormat="1" applyFont="1" applyBorder="1"/>
    <xf numFmtId="166" fontId="11" fillId="0" borderId="74" xfId="0" applyNumberFormat="1" applyFont="1" applyFill="1" applyBorder="1"/>
    <xf numFmtId="166" fontId="29" fillId="0" borderId="74" xfId="0" applyNumberFormat="1" applyFont="1" applyBorder="1"/>
    <xf numFmtId="166" fontId="29" fillId="0" borderId="74" xfId="0" applyNumberFormat="1" applyFont="1" applyFill="1" applyBorder="1"/>
    <xf numFmtId="0" fontId="11" fillId="0" borderId="0" xfId="0" applyFont="1"/>
    <xf numFmtId="0" fontId="9" fillId="0" borderId="74" xfId="0" applyFont="1" applyBorder="1" applyAlignment="1">
      <alignment horizontal="center" wrapText="1"/>
    </xf>
    <xf numFmtId="0" fontId="11" fillId="0" borderId="74" xfId="0" applyFont="1" applyBorder="1"/>
    <xf numFmtId="0" fontId="29" fillId="0" borderId="74" xfId="98" applyFont="1" applyBorder="1"/>
    <xf numFmtId="166" fontId="29" fillId="0" borderId="74" xfId="98" applyNumberFormat="1" applyFont="1" applyBorder="1"/>
    <xf numFmtId="165" fontId="29" fillId="0" borderId="81" xfId="98" applyNumberFormat="1" applyFont="1" applyFill="1" applyBorder="1"/>
    <xf numFmtId="1" fontId="7" fillId="0" borderId="150" xfId="67" applyNumberFormat="1" applyFont="1" applyFill="1" applyBorder="1" applyAlignment="1">
      <alignment horizontal="center"/>
    </xf>
    <xf numFmtId="43" fontId="7" fillId="0" borderId="16" xfId="18" applyNumberFormat="1" applyFont="1" applyFill="1" applyBorder="1"/>
    <xf numFmtId="43" fontId="7" fillId="0" borderId="31" xfId="18" applyNumberFormat="1" applyFont="1" applyFill="1" applyBorder="1" applyAlignment="1">
      <alignment horizontal="center"/>
    </xf>
    <xf numFmtId="43" fontId="7" fillId="0" borderId="152" xfId="67" applyNumberFormat="1" applyFont="1" applyFill="1" applyBorder="1"/>
    <xf numFmtId="43" fontId="7" fillId="0" borderId="147" xfId="67" applyNumberFormat="1" applyFont="1" applyFill="1" applyBorder="1" applyAlignment="1">
      <alignment horizontal="center"/>
    </xf>
    <xf numFmtId="39" fontId="7" fillId="0" borderId="16" xfId="67" applyNumberFormat="1" applyFont="1" applyFill="1" applyBorder="1" applyAlignment="1">
      <alignment horizontal="right"/>
    </xf>
    <xf numFmtId="165" fontId="7" fillId="0" borderId="147" xfId="67" applyNumberFormat="1" applyFont="1" applyFill="1" applyBorder="1" applyAlignment="1">
      <alignment horizontal="right"/>
    </xf>
    <xf numFmtId="0" fontId="8" fillId="0" borderId="0" xfId="67" applyFont="1" applyFill="1" applyBorder="1"/>
    <xf numFmtId="0" fontId="8" fillId="0" borderId="0" xfId="0" applyFont="1" applyFill="1" applyAlignment="1">
      <alignment horizontal="center"/>
    </xf>
    <xf numFmtId="0" fontId="8" fillId="0" borderId="29" xfId="67" applyFont="1" applyFill="1" applyBorder="1" applyAlignment="1">
      <alignment horizontal="left"/>
    </xf>
    <xf numFmtId="0" fontId="7" fillId="0" borderId="0" xfId="67" applyFont="1" applyFill="1"/>
    <xf numFmtId="0" fontId="9" fillId="0" borderId="151" xfId="67" applyFont="1" applyFill="1" applyBorder="1" applyAlignment="1">
      <alignment horizontal="center" wrapText="1"/>
    </xf>
    <xf numFmtId="0" fontId="9" fillId="0" borderId="46" xfId="67" applyFont="1" applyFill="1" applyBorder="1" applyAlignment="1">
      <alignment horizontal="center" wrapText="1"/>
    </xf>
    <xf numFmtId="0" fontId="9" fillId="0" borderId="145" xfId="67" applyFont="1" applyFill="1" applyBorder="1" applyAlignment="1">
      <alignment horizontal="center" wrapText="1"/>
    </xf>
    <xf numFmtId="0" fontId="39" fillId="0" borderId="143" xfId="67" applyFont="1" applyFill="1" applyBorder="1"/>
    <xf numFmtId="164" fontId="7" fillId="0" borderId="91" xfId="67" applyNumberFormat="1" applyFont="1" applyFill="1" applyBorder="1" applyAlignment="1">
      <alignment horizontal="center"/>
    </xf>
    <xf numFmtId="43" fontId="7" fillId="0" borderId="2" xfId="67" applyNumberFormat="1" applyFont="1" applyFill="1" applyBorder="1" applyAlignment="1">
      <alignment horizontal="center"/>
    </xf>
    <xf numFmtId="43" fontId="7" fillId="0" borderId="5" xfId="67" applyNumberFormat="1" applyFont="1" applyFill="1" applyBorder="1" applyAlignment="1">
      <alignment horizontal="center"/>
    </xf>
    <xf numFmtId="43" fontId="8" fillId="0" borderId="142" xfId="67" applyNumberFormat="1" applyFont="1" applyFill="1" applyBorder="1" applyAlignment="1">
      <alignment horizontal="center"/>
    </xf>
    <xf numFmtId="43" fontId="8" fillId="0" borderId="153" xfId="67" applyNumberFormat="1" applyFont="1" applyFill="1" applyBorder="1" applyAlignment="1">
      <alignment horizontal="center"/>
    </xf>
    <xf numFmtId="43" fontId="8" fillId="0" borderId="2" xfId="67" applyNumberFormat="1" applyFont="1" applyFill="1" applyBorder="1" applyAlignment="1">
      <alignment horizontal="center"/>
    </xf>
    <xf numFmtId="43" fontId="8" fillId="0" borderId="144" xfId="67" applyNumberFormat="1" applyFont="1" applyFill="1" applyBorder="1" applyAlignment="1">
      <alignment horizontal="center"/>
    </xf>
    <xf numFmtId="0" fontId="7" fillId="0" borderId="143" xfId="67" applyFont="1" applyFill="1" applyBorder="1"/>
    <xf numFmtId="43" fontId="8" fillId="0" borderId="143" xfId="67" applyNumberFormat="1" applyFont="1" applyFill="1" applyBorder="1" applyAlignment="1">
      <alignment horizontal="center"/>
    </xf>
    <xf numFmtId="0" fontId="17" fillId="0" borderId="139" xfId="67" applyFont="1" applyFill="1" applyBorder="1"/>
    <xf numFmtId="1" fontId="16" fillId="0" borderId="77" xfId="67" applyNumberFormat="1" applyFont="1" applyFill="1" applyBorder="1" applyAlignment="1">
      <alignment horizontal="center"/>
    </xf>
    <xf numFmtId="0" fontId="46" fillId="0" borderId="0" xfId="0" applyFont="1" applyFill="1"/>
    <xf numFmtId="1" fontId="16" fillId="0" borderId="77" xfId="67" quotePrefix="1" applyNumberFormat="1" applyFont="1" applyFill="1" applyBorder="1" applyAlignment="1">
      <alignment horizontal="center"/>
    </xf>
    <xf numFmtId="0" fontId="17" fillId="0" borderId="146" xfId="67" applyFont="1" applyFill="1" applyBorder="1"/>
    <xf numFmtId="43" fontId="16" fillId="0" borderId="148" xfId="18" applyNumberFormat="1" applyFont="1" applyFill="1" applyBorder="1" applyAlignment="1">
      <alignment horizontal="right"/>
    </xf>
    <xf numFmtId="0" fontId="7" fillId="0" borderId="76" xfId="67" applyFont="1" applyFill="1" applyBorder="1"/>
    <xf numFmtId="0" fontId="7" fillId="0" borderId="35" xfId="67" applyFont="1" applyFill="1" applyBorder="1"/>
    <xf numFmtId="43" fontId="7" fillId="0" borderId="35" xfId="67" applyNumberFormat="1" applyFont="1" applyFill="1" applyBorder="1" applyAlignment="1">
      <alignment horizontal="center"/>
    </xf>
    <xf numFmtId="43" fontId="8" fillId="0" borderId="35" xfId="67" applyNumberFormat="1" applyFont="1" applyFill="1" applyBorder="1" applyAlignment="1">
      <alignment horizontal="center"/>
    </xf>
    <xf numFmtId="43" fontId="8" fillId="0" borderId="81" xfId="67" applyNumberFormat="1" applyFont="1" applyFill="1" applyBorder="1" applyAlignment="1">
      <alignment horizontal="center"/>
    </xf>
    <xf numFmtId="1" fontId="8" fillId="0" borderId="91" xfId="67" applyNumberFormat="1" applyFont="1" applyFill="1" applyBorder="1" applyAlignment="1">
      <alignment horizontal="center"/>
    </xf>
    <xf numFmtId="43" fontId="7" fillId="0" borderId="142" xfId="67" applyNumberFormat="1" applyFont="1" applyFill="1" applyBorder="1" applyAlignment="1">
      <alignment horizontal="center"/>
    </xf>
    <xf numFmtId="43" fontId="7" fillId="0" borderId="153" xfId="67" applyNumberFormat="1" applyFont="1" applyFill="1" applyBorder="1" applyAlignment="1">
      <alignment horizontal="center"/>
    </xf>
    <xf numFmtId="43" fontId="7" fillId="0" borderId="144" xfId="67" applyNumberFormat="1" applyFont="1" applyFill="1" applyBorder="1" applyAlignment="1">
      <alignment horizontal="center"/>
    </xf>
    <xf numFmtId="0" fontId="8" fillId="0" borderId="0" xfId="67" applyFont="1" applyFill="1" applyBorder="1" applyAlignment="1">
      <alignment horizontal="left"/>
    </xf>
    <xf numFmtId="1" fontId="7" fillId="0" borderId="149" xfId="67" applyNumberFormat="1" applyFont="1" applyFill="1" applyBorder="1" applyAlignment="1">
      <alignment horizontal="center"/>
    </xf>
    <xf numFmtId="0" fontId="7" fillId="0" borderId="52" xfId="67" applyFont="1" applyFill="1" applyBorder="1"/>
    <xf numFmtId="1" fontId="7" fillId="0" borderId="91" xfId="67" applyNumberFormat="1" applyFont="1" applyFill="1" applyBorder="1" applyAlignment="1">
      <alignment horizontal="center"/>
    </xf>
    <xf numFmtId="0" fontId="7" fillId="0" borderId="58" xfId="67" applyFont="1" applyFill="1" applyBorder="1"/>
    <xf numFmtId="0" fontId="7" fillId="0" borderId="78" xfId="67" applyFont="1" applyFill="1" applyBorder="1"/>
    <xf numFmtId="0" fontId="7" fillId="0" borderId="72" xfId="67" applyFont="1" applyFill="1" applyBorder="1"/>
    <xf numFmtId="0" fontId="7" fillId="0" borderId="101" xfId="67" applyFont="1" applyFill="1" applyBorder="1"/>
    <xf numFmtId="0" fontId="7" fillId="0" borderId="146" xfId="67" applyFont="1" applyFill="1" applyBorder="1"/>
    <xf numFmtId="0" fontId="7" fillId="0" borderId="130" xfId="67" applyFont="1" applyFill="1" applyBorder="1"/>
    <xf numFmtId="1" fontId="7" fillId="0" borderId="154" xfId="67" applyNumberFormat="1" applyFont="1" applyFill="1" applyBorder="1" applyAlignment="1">
      <alignment horizontal="center"/>
    </xf>
    <xf numFmtId="43" fontId="7" fillId="0" borderId="155" xfId="18" applyNumberFormat="1" applyFont="1" applyFill="1" applyBorder="1"/>
    <xf numFmtId="43" fontId="7" fillId="0" borderId="156" xfId="18" applyNumberFormat="1" applyFont="1" applyFill="1" applyBorder="1" applyAlignment="1">
      <alignment horizontal="center"/>
    </xf>
    <xf numFmtId="43" fontId="7" fillId="0" borderId="157" xfId="67" applyNumberFormat="1" applyFont="1" applyFill="1" applyBorder="1"/>
    <xf numFmtId="43" fontId="7" fillId="0" borderId="158" xfId="67" applyNumberFormat="1" applyFont="1" applyFill="1" applyBorder="1" applyAlignment="1">
      <alignment horizontal="center"/>
    </xf>
    <xf numFmtId="39" fontId="7" fillId="0" borderId="155" xfId="67" applyNumberFormat="1" applyFont="1" applyFill="1" applyBorder="1" applyAlignment="1">
      <alignment horizontal="right"/>
    </xf>
    <xf numFmtId="165" fontId="7" fillId="0" borderId="158" xfId="67" applyNumberFormat="1" applyFont="1" applyFill="1" applyBorder="1" applyAlignment="1">
      <alignment horizontal="right"/>
    </xf>
    <xf numFmtId="0" fontId="0" fillId="0" borderId="0" xfId="0" applyBorder="1" applyAlignment="1">
      <alignment vertical="top"/>
    </xf>
    <xf numFmtId="4" fontId="19" fillId="0" borderId="74" xfId="0" applyNumberFormat="1" applyFont="1" applyFill="1" applyBorder="1" applyAlignment="1">
      <alignment horizontal="right"/>
    </xf>
    <xf numFmtId="0" fontId="8" fillId="0" borderId="142" xfId="67" applyFont="1" applyFill="1" applyBorder="1" applyAlignment="1">
      <alignment vertical="center"/>
    </xf>
    <xf numFmtId="0" fontId="7" fillId="0" borderId="146" xfId="67" applyFont="1" applyFill="1" applyBorder="1" applyAlignment="1"/>
    <xf numFmtId="0" fontId="8" fillId="0" borderId="44" xfId="67" applyFont="1" applyFill="1" applyBorder="1" applyAlignment="1">
      <alignment horizontal="center" vertical="center" wrapText="1"/>
    </xf>
    <xf numFmtId="0" fontId="7" fillId="0" borderId="148" xfId="67" applyFont="1" applyFill="1" applyBorder="1" applyAlignment="1">
      <alignment horizontal="center" vertical="center"/>
    </xf>
    <xf numFmtId="0" fontId="8" fillId="0" borderId="77" xfId="67" applyFont="1" applyFill="1" applyBorder="1" applyAlignment="1">
      <alignment horizontal="center" wrapText="1"/>
    </xf>
    <xf numFmtId="0" fontId="7" fillId="0" borderId="75" xfId="67" applyFont="1" applyFill="1" applyBorder="1" applyAlignment="1">
      <alignment wrapText="1"/>
    </xf>
    <xf numFmtId="0" fontId="8" fillId="0" borderId="72" xfId="67" applyFont="1" applyFill="1" applyBorder="1" applyAlignment="1">
      <alignment horizontal="center" vertical="top" wrapText="1"/>
    </xf>
    <xf numFmtId="0" fontId="8" fillId="0" borderId="78" xfId="67" applyFont="1" applyFill="1" applyBorder="1" applyAlignment="1">
      <alignment horizontal="center" vertical="top" wrapText="1"/>
    </xf>
    <xf numFmtId="0" fontId="7" fillId="0" borderId="72" xfId="67" applyFont="1" applyFill="1" applyBorder="1" applyAlignment="1">
      <alignment horizontal="center" vertical="top" wrapText="1"/>
    </xf>
    <xf numFmtId="0" fontId="7" fillId="0" borderId="101" xfId="67" applyFont="1" applyFill="1" applyBorder="1" applyAlignment="1">
      <alignment horizontal="center" vertical="top" wrapText="1"/>
    </xf>
    <xf numFmtId="0" fontId="8" fillId="0" borderId="0" xfId="0" applyFont="1" applyFill="1" applyAlignment="1">
      <alignment horizontal="center"/>
    </xf>
    <xf numFmtId="0" fontId="8" fillId="0" borderId="29" xfId="0" applyFont="1" applyBorder="1" applyAlignment="1">
      <alignment horizontal="left"/>
    </xf>
    <xf numFmtId="0" fontId="8" fillId="0" borderId="115" xfId="0" applyFont="1" applyBorder="1" applyAlignment="1">
      <alignment horizontal="center" vertical="top" wrapText="1"/>
    </xf>
    <xf numFmtId="0" fontId="0" fillId="0" borderId="71" xfId="0" applyBorder="1" applyAlignment="1">
      <alignment vertical="top" wrapText="1"/>
    </xf>
    <xf numFmtId="0" fontId="0" fillId="0" borderId="71" xfId="0" applyBorder="1" applyAlignment="1">
      <alignment wrapText="1"/>
    </xf>
    <xf numFmtId="0" fontId="0" fillId="0" borderId="116" xfId="0" applyBorder="1" applyAlignment="1">
      <alignment wrapText="1"/>
    </xf>
    <xf numFmtId="43" fontId="27" fillId="6" borderId="123" xfId="0" applyNumberFormat="1" applyFont="1" applyFill="1" applyBorder="1" applyAlignment="1">
      <alignment horizontal="center" wrapText="1"/>
    </xf>
    <xf numFmtId="0" fontId="27" fillId="6" borderId="114" xfId="0" applyFont="1" applyFill="1" applyBorder="1" applyAlignment="1">
      <alignment horizontal="center" wrapText="1"/>
    </xf>
    <xf numFmtId="0" fontId="0" fillId="6" borderId="114" xfId="0" applyFill="1" applyBorder="1" applyAlignment="1">
      <alignment wrapText="1"/>
    </xf>
    <xf numFmtId="0" fontId="0" fillId="6" borderId="23" xfId="0" applyFill="1" applyBorder="1" applyAlignment="1">
      <alignment wrapText="1"/>
    </xf>
    <xf numFmtId="43" fontId="27" fillId="6" borderId="11" xfId="0" applyNumberFormat="1" applyFont="1" applyFill="1" applyBorder="1" applyAlignment="1">
      <alignment horizontal="center" wrapText="1"/>
    </xf>
    <xf numFmtId="0" fontId="27"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7" fillId="6" borderId="124" xfId="0" applyFont="1" applyFill="1" applyBorder="1" applyAlignment="1">
      <alignment horizontal="center" wrapText="1"/>
    </xf>
    <xf numFmtId="0" fontId="27" fillId="6" borderId="59" xfId="0" applyFont="1" applyFill="1" applyBorder="1" applyAlignment="1">
      <alignment horizontal="center" wrapText="1"/>
    </xf>
    <xf numFmtId="0" fontId="0" fillId="6" borderId="59" xfId="0" applyFill="1" applyBorder="1" applyAlignment="1">
      <alignment wrapText="1"/>
    </xf>
    <xf numFmtId="0" fontId="0" fillId="6" borderId="125" xfId="0" applyFill="1" applyBorder="1" applyAlignment="1">
      <alignment wrapText="1"/>
    </xf>
    <xf numFmtId="0" fontId="8" fillId="0" borderId="126" xfId="0" applyFont="1" applyBorder="1" applyAlignment="1">
      <alignment horizontal="center" wrapText="1"/>
    </xf>
    <xf numFmtId="0" fontId="0" fillId="0" borderId="127" xfId="0" applyBorder="1" applyAlignment="1">
      <alignment wrapText="1"/>
    </xf>
    <xf numFmtId="0" fontId="8" fillId="0" borderId="22" xfId="0" applyFont="1" applyBorder="1" applyAlignment="1">
      <alignment vertical="center"/>
    </xf>
    <xf numFmtId="0" fontId="0" fillId="0" borderId="18" xfId="0" applyBorder="1" applyAlignment="1"/>
    <xf numFmtId="0" fontId="28" fillId="0" borderId="0" xfId="0" applyFont="1" applyAlignment="1">
      <alignment wrapText="1"/>
    </xf>
    <xf numFmtId="0" fontId="8" fillId="0" borderId="116" xfId="0" applyFont="1" applyBorder="1" applyAlignment="1">
      <alignment horizontal="center" vertical="top" wrapText="1"/>
    </xf>
    <xf numFmtId="166" fontId="8" fillId="0" borderId="108" xfId="0" applyNumberFormat="1" applyFont="1" applyFill="1" applyBorder="1" applyAlignment="1">
      <alignment horizontal="center"/>
    </xf>
    <xf numFmtId="0" fontId="0" fillId="0" borderId="52" xfId="0" applyBorder="1" applyAlignment="1">
      <alignment horizontal="center"/>
    </xf>
    <xf numFmtId="166" fontId="8" fillId="0" borderId="108" xfId="0" applyNumberFormat="1" applyFont="1" applyBorder="1" applyAlignment="1">
      <alignment horizontal="center"/>
    </xf>
    <xf numFmtId="165" fontId="8" fillId="0" borderId="108" xfId="8" applyNumberFormat="1" applyFont="1" applyBorder="1" applyAlignment="1">
      <alignment horizontal="center"/>
    </xf>
    <xf numFmtId="165" fontId="8" fillId="0" borderId="119" xfId="0" applyNumberFormat="1" applyFont="1" applyBorder="1" applyAlignment="1">
      <alignment horizontal="center"/>
    </xf>
    <xf numFmtId="0" fontId="0" fillId="0" borderId="64" xfId="0" applyBorder="1" applyAlignment="1">
      <alignment horizontal="center"/>
    </xf>
    <xf numFmtId="165" fontId="8" fillId="0" borderId="108" xfId="0" applyNumberFormat="1" applyFont="1" applyFill="1" applyBorder="1" applyAlignment="1">
      <alignment horizontal="center"/>
    </xf>
    <xf numFmtId="165" fontId="8" fillId="0" borderId="52" xfId="0" applyNumberFormat="1" applyFont="1" applyFill="1" applyBorder="1" applyAlignment="1">
      <alignment horizontal="center"/>
    </xf>
    <xf numFmtId="165" fontId="8" fillId="0" borderId="83" xfId="0" applyNumberFormat="1" applyFont="1" applyFill="1" applyBorder="1" applyAlignment="1">
      <alignment horizontal="center"/>
    </xf>
    <xf numFmtId="166" fontId="8" fillId="0" borderId="52" xfId="0" applyNumberFormat="1" applyFont="1" applyFill="1" applyBorder="1" applyAlignment="1">
      <alignment horizontal="center"/>
    </xf>
    <xf numFmtId="166" fontId="8" fillId="0" borderId="83" xfId="0" applyNumberFormat="1" applyFont="1" applyFill="1" applyBorder="1" applyAlignment="1">
      <alignment horizontal="center"/>
    </xf>
    <xf numFmtId="165" fontId="8" fillId="0" borderId="119" xfId="0" applyNumberFormat="1" applyFont="1" applyFill="1" applyBorder="1" applyAlignment="1">
      <alignment horizontal="center"/>
    </xf>
    <xf numFmtId="165" fontId="8" fillId="0" borderId="64" xfId="0" applyNumberFormat="1" applyFont="1" applyFill="1" applyBorder="1" applyAlignment="1">
      <alignment horizontal="center"/>
    </xf>
    <xf numFmtId="165" fontId="8" fillId="0" borderId="120" xfId="0" applyNumberFormat="1" applyFont="1" applyFill="1" applyBorder="1" applyAlignment="1">
      <alignment horizontal="center"/>
    </xf>
    <xf numFmtId="165" fontId="8" fillId="0" borderId="122" xfId="0" applyNumberFormat="1" applyFont="1" applyBorder="1" applyAlignment="1">
      <alignment horizontal="center"/>
    </xf>
    <xf numFmtId="166" fontId="8" fillId="0" borderId="109" xfId="0" applyNumberFormat="1" applyFont="1" applyBorder="1" applyAlignment="1">
      <alignment horizontal="center"/>
    </xf>
    <xf numFmtId="0" fontId="32" fillId="0" borderId="121" xfId="0" applyFont="1" applyBorder="1" applyAlignment="1">
      <alignment horizontal="center" vertical="center" wrapText="1"/>
    </xf>
    <xf numFmtId="0" fontId="40" fillId="0" borderId="20" xfId="0" applyFont="1" applyBorder="1" applyAlignment="1">
      <alignment horizontal="center" vertical="center"/>
    </xf>
    <xf numFmtId="166" fontId="0" fillId="0" borderId="109" xfId="0" applyNumberFormat="1" applyBorder="1" applyAlignment="1">
      <alignment horizontal="center"/>
    </xf>
    <xf numFmtId="0" fontId="0" fillId="0" borderId="109" xfId="0" applyBorder="1" applyAlignment="1">
      <alignment horizontal="center"/>
    </xf>
    <xf numFmtId="165" fontId="8" fillId="0" borderId="119" xfId="8" applyNumberFormat="1" applyFont="1" applyBorder="1" applyAlignment="1">
      <alignment horizontal="center"/>
    </xf>
    <xf numFmtId="0" fontId="0" fillId="0" borderId="122" xfId="0" applyBorder="1" applyAlignment="1">
      <alignment horizontal="center"/>
    </xf>
    <xf numFmtId="0" fontId="21" fillId="0" borderId="114" xfId="0" applyFont="1" applyBorder="1" applyAlignment="1">
      <alignment horizontal="center"/>
    </xf>
    <xf numFmtId="0" fontId="0" fillId="0" borderId="114" xfId="0" applyBorder="1" applyAlignment="1"/>
    <xf numFmtId="0" fontId="8" fillId="0" borderId="71" xfId="0" applyFont="1" applyBorder="1" applyAlignment="1">
      <alignment horizontal="center" vertical="top" wrapText="1"/>
    </xf>
    <xf numFmtId="0" fontId="0" fillId="0" borderId="71" xfId="0" applyBorder="1" applyAlignment="1">
      <alignment horizontal="center" vertical="top" wrapText="1"/>
    </xf>
    <xf numFmtId="0" fontId="18" fillId="0" borderId="117" xfId="0" applyFont="1" applyBorder="1" applyAlignment="1">
      <alignment horizontal="center"/>
    </xf>
    <xf numFmtId="0" fontId="26" fillId="0" borderId="118" xfId="0" applyFont="1" applyBorder="1" applyAlignment="1">
      <alignment horizontal="center"/>
    </xf>
    <xf numFmtId="166" fontId="8" fillId="0" borderId="109" xfId="0" applyNumberFormat="1" applyFont="1" applyFill="1" applyBorder="1" applyAlignment="1">
      <alignment horizontal="center"/>
    </xf>
    <xf numFmtId="0" fontId="18" fillId="0" borderId="66" xfId="0" applyFont="1" applyBorder="1" applyAlignment="1">
      <alignment horizontal="center"/>
    </xf>
    <xf numFmtId="0" fontId="18" fillId="0" borderId="118" xfId="0" applyFont="1" applyBorder="1" applyAlignment="1">
      <alignment horizontal="center"/>
    </xf>
    <xf numFmtId="165" fontId="8" fillId="0" borderId="109" xfId="8" applyNumberFormat="1" applyFont="1" applyBorder="1" applyAlignment="1">
      <alignment horizontal="center"/>
    </xf>
    <xf numFmtId="0" fontId="18" fillId="0" borderId="140" xfId="0" applyFont="1" applyFill="1" applyBorder="1" applyAlignment="1">
      <alignment horizontal="center" wrapText="1"/>
    </xf>
    <xf numFmtId="0" fontId="18" fillId="0" borderId="114" xfId="0" applyFont="1" applyFill="1" applyBorder="1" applyAlignment="1">
      <alignment horizontal="center" wrapText="1"/>
    </xf>
    <xf numFmtId="0" fontId="18" fillId="0" borderId="23" xfId="0" applyFont="1" applyFill="1" applyBorder="1" applyAlignment="1">
      <alignment horizontal="center" wrapText="1"/>
    </xf>
    <xf numFmtId="0" fontId="18" fillId="0" borderId="139" xfId="0" applyFont="1" applyFill="1" applyBorder="1" applyAlignment="1">
      <alignment horizontal="center" wrapText="1"/>
    </xf>
    <xf numFmtId="0" fontId="18" fillId="0" borderId="0" xfId="0" applyFont="1" applyFill="1" applyBorder="1" applyAlignment="1">
      <alignment horizontal="center" wrapText="1"/>
    </xf>
    <xf numFmtId="0" fontId="18" fillId="0" borderId="12" xfId="0" applyFont="1" applyFill="1" applyBorder="1" applyAlignment="1">
      <alignment horizontal="center" wrapText="1"/>
    </xf>
    <xf numFmtId="0" fontId="18" fillId="0" borderId="141" xfId="0" applyFont="1" applyFill="1" applyBorder="1" applyAlignment="1">
      <alignment horizontal="center" wrapText="1"/>
    </xf>
    <xf numFmtId="0" fontId="18" fillId="0" borderId="59" xfId="0" applyFont="1" applyFill="1" applyBorder="1" applyAlignment="1">
      <alignment horizontal="center" wrapText="1"/>
    </xf>
    <xf numFmtId="0" fontId="18" fillId="0" borderId="125" xfId="0" applyFont="1" applyFill="1" applyBorder="1" applyAlignment="1">
      <alignment horizontal="center" wrapText="1"/>
    </xf>
    <xf numFmtId="0" fontId="0" fillId="0" borderId="114" xfId="0" applyFill="1" applyBorder="1" applyAlignment="1">
      <alignment horizontal="center" wrapText="1"/>
    </xf>
    <xf numFmtId="0" fontId="0" fillId="0" borderId="114" xfId="0" applyFill="1" applyBorder="1" applyAlignment="1">
      <alignment wrapText="1"/>
    </xf>
    <xf numFmtId="0" fontId="0" fillId="0" borderId="23" xfId="0" applyFill="1" applyBorder="1" applyAlignment="1">
      <alignment wrapText="1"/>
    </xf>
    <xf numFmtId="0" fontId="0" fillId="0" borderId="139"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1" xfId="0" applyBorder="1" applyAlignment="1">
      <alignment wrapText="1"/>
    </xf>
    <xf numFmtId="0" fontId="0" fillId="0" borderId="59" xfId="0" applyBorder="1" applyAlignment="1">
      <alignment wrapText="1"/>
    </xf>
    <xf numFmtId="0" fontId="0" fillId="0" borderId="125" xfId="0" applyBorder="1" applyAlignment="1">
      <alignment wrapText="1"/>
    </xf>
    <xf numFmtId="0" fontId="0" fillId="0" borderId="52" xfId="0" applyFill="1" applyBorder="1" applyAlignment="1"/>
    <xf numFmtId="0" fontId="0" fillId="0" borderId="83" xfId="0" applyFill="1" applyBorder="1" applyAlignment="1"/>
    <xf numFmtId="0" fontId="0" fillId="0" borderId="64" xfId="0" applyFill="1" applyBorder="1" applyAlignment="1"/>
    <xf numFmtId="0" fontId="0" fillId="0" borderId="120" xfId="0" applyFill="1" applyBorder="1" applyAlignment="1"/>
    <xf numFmtId="0" fontId="47" fillId="0" borderId="114" xfId="0" applyFont="1" applyBorder="1" applyAlignment="1"/>
    <xf numFmtId="0" fontId="48" fillId="0" borderId="0" xfId="0" applyFont="1" applyAlignment="1">
      <alignment wrapText="1"/>
    </xf>
    <xf numFmtId="0" fontId="0" fillId="0" borderId="83" xfId="0" applyBorder="1" applyAlignment="1">
      <alignment horizontal="center"/>
    </xf>
    <xf numFmtId="0" fontId="0" fillId="0" borderId="29" xfId="0" applyBorder="1" applyAlignment="1"/>
    <xf numFmtId="0" fontId="18" fillId="0" borderId="82" xfId="0" applyFont="1" applyBorder="1" applyAlignment="1">
      <alignment horizontal="center"/>
    </xf>
    <xf numFmtId="0" fontId="8" fillId="0" borderId="0" xfId="0" applyFont="1" applyBorder="1" applyAlignment="1">
      <alignment horizontal="center"/>
    </xf>
    <xf numFmtId="0" fontId="29" fillId="0" borderId="0" xfId="0" applyFont="1" applyBorder="1" applyAlignment="1">
      <alignment wrapText="1"/>
    </xf>
    <xf numFmtId="0" fontId="0" fillId="0" borderId="120" xfId="0" applyBorder="1" applyAlignment="1">
      <alignment horizontal="center"/>
    </xf>
    <xf numFmtId="0" fontId="0" fillId="0" borderId="116" xfId="0" applyBorder="1" applyAlignment="1">
      <alignment horizontal="center" vertical="top" wrapText="1"/>
    </xf>
    <xf numFmtId="0" fontId="8" fillId="0" borderId="123" xfId="0" applyFont="1" applyBorder="1" applyAlignment="1"/>
    <xf numFmtId="0" fontId="0" fillId="0" borderId="37" xfId="0" applyBorder="1" applyAlignment="1"/>
    <xf numFmtId="0" fontId="32" fillId="0" borderId="121" xfId="27" applyFont="1" applyBorder="1" applyAlignment="1">
      <alignment horizontal="center" vertical="center" wrapText="1"/>
    </xf>
    <xf numFmtId="0" fontId="40" fillId="0" borderId="20" xfId="27" applyFont="1" applyBorder="1" applyAlignment="1">
      <alignment horizontal="center" vertical="center"/>
    </xf>
    <xf numFmtId="165" fontId="8" fillId="0" borderId="122" xfId="8" applyNumberFormat="1" applyFont="1" applyBorder="1" applyAlignment="1">
      <alignment horizontal="center"/>
    </xf>
    <xf numFmtId="0" fontId="8" fillId="0" borderId="22" xfId="0" applyFont="1" applyBorder="1" applyAlignment="1"/>
    <xf numFmtId="0" fontId="17" fillId="0" borderId="0" xfId="0" applyFont="1" applyAlignment="1">
      <alignment wrapText="1"/>
    </xf>
    <xf numFmtId="0" fontId="21" fillId="0" borderId="0" xfId="0" applyFont="1" applyAlignment="1">
      <alignment horizontal="center"/>
    </xf>
    <xf numFmtId="0" fontId="16" fillId="4" borderId="30"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0" borderId="132" xfId="0" applyFont="1" applyBorder="1" applyAlignment="1">
      <alignment horizontal="center" wrapText="1"/>
    </xf>
    <xf numFmtId="0" fontId="16" fillId="0" borderId="130" xfId="0" applyFont="1" applyBorder="1" applyAlignment="1">
      <alignment horizontal="center" wrapText="1"/>
    </xf>
    <xf numFmtId="0" fontId="16" fillId="0" borderId="131" xfId="0" applyFont="1" applyBorder="1" applyAlignment="1">
      <alignment horizontal="center" wrapText="1"/>
    </xf>
    <xf numFmtId="0" fontId="0" fillId="0" borderId="35" xfId="0" applyBorder="1" applyAlignment="1">
      <alignment vertical="top" wrapText="1"/>
    </xf>
    <xf numFmtId="0" fontId="0" fillId="0" borderId="0" xfId="0" applyAlignment="1">
      <alignment vertical="top" wrapText="1"/>
    </xf>
    <xf numFmtId="0" fontId="0" fillId="0" borderId="0" xfId="0" applyAlignment="1">
      <alignment wrapText="1"/>
    </xf>
    <xf numFmtId="0" fontId="8" fillId="0" borderId="128" xfId="0" applyFont="1" applyBorder="1" applyAlignment="1">
      <alignment vertical="top" wrapText="1"/>
    </xf>
    <xf numFmtId="0" fontId="8" fillId="0" borderId="129" xfId="0" applyFont="1" applyBorder="1" applyAlignment="1">
      <alignment vertical="top" wrapText="1"/>
    </xf>
    <xf numFmtId="0" fontId="8" fillId="0" borderId="29" xfId="0" applyFont="1" applyBorder="1" applyAlignment="1">
      <alignment vertical="top" wrapText="1"/>
    </xf>
    <xf numFmtId="0" fontId="0" fillId="0" borderId="29" xfId="0" applyBorder="1" applyAlignment="1">
      <alignment vertical="top" wrapText="1"/>
    </xf>
    <xf numFmtId="0" fontId="0" fillId="0" borderId="79" xfId="0" applyBorder="1" applyAlignment="1">
      <alignment vertical="top" wrapText="1"/>
    </xf>
    <xf numFmtId="0" fontId="8" fillId="0" borderId="130" xfId="0" applyFont="1" applyBorder="1" applyAlignment="1">
      <alignment horizontal="justify" vertical="top" wrapText="1"/>
    </xf>
    <xf numFmtId="0" fontId="0" fillId="0" borderId="130" xfId="0" applyBorder="1" applyAlignment="1">
      <alignment horizontal="justify" vertical="top" wrapText="1"/>
    </xf>
    <xf numFmtId="0" fontId="0" fillId="0" borderId="131" xfId="0" applyBorder="1" applyAlignment="1">
      <alignment horizontal="justify" vertical="top" wrapText="1"/>
    </xf>
    <xf numFmtId="0" fontId="8" fillId="0" borderId="128" xfId="0" applyFont="1" applyBorder="1" applyAlignment="1">
      <alignment wrapText="1"/>
    </xf>
    <xf numFmtId="0" fontId="8" fillId="0" borderId="129" xfId="0" applyFont="1" applyBorder="1" applyAlignment="1">
      <alignment wrapText="1"/>
    </xf>
    <xf numFmtId="0" fontId="10" fillId="0" borderId="35" xfId="0" applyFont="1" applyFill="1" applyBorder="1" applyAlignment="1">
      <alignment horizontal="left" vertical="center" wrapText="1"/>
    </xf>
    <xf numFmtId="0" fontId="8" fillId="0" borderId="128" xfId="0" applyFont="1" applyFill="1" applyBorder="1" applyAlignment="1">
      <alignment horizontal="left" vertical="top" wrapText="1"/>
    </xf>
    <xf numFmtId="0" fontId="8" fillId="0" borderId="129" xfId="0" applyFont="1" applyFill="1" applyBorder="1" applyAlignment="1">
      <alignment horizontal="left" vertical="top" wrapText="1"/>
    </xf>
    <xf numFmtId="0" fontId="0" fillId="0" borderId="130" xfId="0" applyBorder="1" applyAlignment="1">
      <alignment wrapText="1"/>
    </xf>
    <xf numFmtId="0" fontId="0" fillId="0" borderId="131" xfId="0" applyBorder="1" applyAlignment="1">
      <alignment wrapText="1"/>
    </xf>
    <xf numFmtId="0" fontId="0" fillId="2" borderId="35" xfId="0" applyFill="1" applyBorder="1" applyAlignment="1">
      <alignment vertical="top" wrapText="1"/>
    </xf>
    <xf numFmtId="0" fontId="0" fillId="0" borderId="70" xfId="0" applyBorder="1" applyAlignment="1">
      <alignment vertical="top" wrapText="1"/>
    </xf>
    <xf numFmtId="0" fontId="0" fillId="0" borderId="128" xfId="0" applyBorder="1" applyAlignment="1">
      <alignment vertical="top" wrapText="1"/>
    </xf>
    <xf numFmtId="0" fontId="0" fillId="0" borderId="129" xfId="0" applyBorder="1" applyAlignment="1">
      <alignment vertical="top" wrapText="1"/>
    </xf>
    <xf numFmtId="0" fontId="0" fillId="0" borderId="29" xfId="0" applyBorder="1" applyAlignment="1">
      <alignment wrapText="1"/>
    </xf>
    <xf numFmtId="0" fontId="0" fillId="0" borderId="79" xfId="0" applyBorder="1" applyAlignment="1">
      <alignment wrapText="1"/>
    </xf>
    <xf numFmtId="0" fontId="20" fillId="0" borderId="0" xfId="7" applyFont="1" applyAlignment="1">
      <alignment horizontal="center"/>
    </xf>
    <xf numFmtId="0" fontId="31" fillId="0" borderId="0" xfId="7" applyFont="1" applyBorder="1" applyAlignment="1">
      <alignment horizontal="center" vertical="center"/>
    </xf>
    <xf numFmtId="0" fontId="24" fillId="0" borderId="0" xfId="0" applyFont="1" applyBorder="1" applyAlignment="1">
      <alignment horizontal="center"/>
    </xf>
    <xf numFmtId="0" fontId="17" fillId="0" borderId="0" xfId="0" applyFont="1" applyBorder="1" applyAlignment="1">
      <alignment horizontal="center"/>
    </xf>
    <xf numFmtId="0" fontId="21" fillId="0" borderId="0" xfId="61" applyFont="1" applyAlignment="1">
      <alignment horizontal="center"/>
    </xf>
    <xf numFmtId="0" fontId="25" fillId="0" borderId="0" xfId="61" applyFont="1" applyAlignment="1">
      <alignment horizontal="center"/>
    </xf>
    <xf numFmtId="0" fontId="8" fillId="0" borderId="133" xfId="61" applyFont="1" applyBorder="1" applyAlignment="1">
      <alignment horizontal="center" vertical="center" wrapText="1"/>
    </xf>
    <xf numFmtId="0" fontId="8" fillId="0" borderId="72" xfId="61" applyFont="1" applyBorder="1" applyAlignment="1">
      <alignment horizontal="center" vertical="center" wrapText="1"/>
    </xf>
    <xf numFmtId="0" fontId="8" fillId="0" borderId="102" xfId="61" applyFont="1" applyBorder="1" applyAlignment="1">
      <alignment horizontal="center" vertical="center" wrapText="1"/>
    </xf>
    <xf numFmtId="0" fontId="8" fillId="0" borderId="11" xfId="61" applyFont="1" applyBorder="1" applyAlignment="1">
      <alignment horizontal="center" vertical="center" wrapText="1"/>
    </xf>
    <xf numFmtId="0" fontId="8" fillId="0" borderId="0" xfId="61" applyFont="1" applyBorder="1" applyAlignment="1">
      <alignment horizontal="center" vertical="center" wrapText="1"/>
    </xf>
    <xf numFmtId="0" fontId="8" fillId="0" borderId="12" xfId="61" applyFont="1" applyBorder="1" applyAlignment="1">
      <alignment horizontal="center" vertical="center" wrapText="1"/>
    </xf>
    <xf numFmtId="0" fontId="16" fillId="0" borderId="11" xfId="61" applyFont="1" applyFill="1" applyBorder="1" applyAlignment="1">
      <alignment horizontal="center" wrapText="1"/>
    </xf>
    <xf numFmtId="0" fontId="16" fillId="0" borderId="0" xfId="61" applyFont="1" applyFill="1" applyBorder="1" applyAlignment="1">
      <alignment horizontal="center" wrapText="1"/>
    </xf>
    <xf numFmtId="0" fontId="16" fillId="0" borderId="12" xfId="61" applyFont="1" applyFill="1" applyBorder="1" applyAlignment="1">
      <alignment horizontal="center" wrapText="1"/>
    </xf>
    <xf numFmtId="0" fontId="34" fillId="0" borderId="0" xfId="61" applyFont="1" applyBorder="1" applyAlignment="1">
      <alignment horizontal="center"/>
    </xf>
    <xf numFmtId="0" fontId="34" fillId="0" borderId="12" xfId="61" applyFont="1" applyBorder="1" applyAlignment="1">
      <alignment horizontal="center"/>
    </xf>
    <xf numFmtId="0" fontId="8" fillId="0" borderId="0" xfId="61" applyFont="1" applyBorder="1" applyAlignment="1">
      <alignment horizontal="center"/>
    </xf>
    <xf numFmtId="0" fontId="8" fillId="0" borderId="12" xfId="61" applyFont="1" applyBorder="1" applyAlignment="1">
      <alignment horizontal="center"/>
    </xf>
    <xf numFmtId="0" fontId="8" fillId="0" borderId="0" xfId="61" applyFont="1" applyBorder="1" applyAlignment="1">
      <alignment horizontal="center" vertical="top" wrapText="1"/>
    </xf>
    <xf numFmtId="0" fontId="8" fillId="0" borderId="12" xfId="61" applyFont="1" applyBorder="1" applyAlignment="1">
      <alignment horizontal="center" vertical="top" wrapText="1"/>
    </xf>
    <xf numFmtId="0" fontId="32" fillId="0" borderId="0" xfId="61" applyFont="1" applyAlignment="1">
      <alignment horizontal="center"/>
    </xf>
    <xf numFmtId="0" fontId="29" fillId="0" borderId="0" xfId="0" applyFont="1" applyFill="1" applyBorder="1" applyAlignment="1">
      <alignment wrapText="1"/>
    </xf>
    <xf numFmtId="0" fontId="29" fillId="0" borderId="0" xfId="0" applyFont="1" applyFill="1" applyAlignment="1">
      <alignment wrapText="1"/>
    </xf>
    <xf numFmtId="0" fontId="32" fillId="0" borderId="0" xfId="0" applyFont="1" applyAlignment="1">
      <alignment horizontal="center" wrapText="1"/>
    </xf>
    <xf numFmtId="0" fontId="7" fillId="0" borderId="0" xfId="0" applyFont="1" applyAlignment="1">
      <alignment wrapText="1"/>
    </xf>
    <xf numFmtId="0" fontId="9" fillId="0" borderId="77" xfId="0" applyFont="1" applyBorder="1" applyAlignment="1">
      <alignment horizontal="center"/>
    </xf>
    <xf numFmtId="0" fontId="11" fillId="0" borderId="75" xfId="0" applyFont="1" applyBorder="1" applyAlignment="1"/>
    <xf numFmtId="0" fontId="9" fillId="0" borderId="74" xfId="0" applyFont="1" applyBorder="1" applyAlignment="1">
      <alignment horizontal="center"/>
    </xf>
    <xf numFmtId="0" fontId="27" fillId="0" borderId="76" xfId="0" applyFont="1" applyFill="1" applyBorder="1" applyAlignment="1"/>
    <xf numFmtId="0" fontId="16" fillId="0" borderId="35" xfId="0" applyFont="1" applyBorder="1" applyAlignment="1"/>
    <xf numFmtId="0" fontId="16" fillId="0" borderId="81" xfId="0" applyFont="1" applyBorder="1" applyAlignment="1"/>
    <xf numFmtId="0" fontId="11" fillId="0" borderId="74" xfId="0" applyFont="1" applyBorder="1" applyAlignment="1"/>
    <xf numFmtId="0" fontId="7" fillId="0" borderId="0" xfId="0" applyFont="1" applyAlignment="1">
      <alignment horizontal="center"/>
    </xf>
    <xf numFmtId="0" fontId="9" fillId="0" borderId="74" xfId="0" applyFont="1" applyFill="1" applyBorder="1" applyAlignment="1">
      <alignment horizontal="center"/>
    </xf>
    <xf numFmtId="0" fontId="11" fillId="0" borderId="74" xfId="0" applyFont="1" applyFill="1" applyBorder="1" applyAlignment="1">
      <alignment horizontal="center"/>
    </xf>
    <xf numFmtId="0" fontId="11" fillId="0" borderId="74" xfId="0" applyFont="1" applyBorder="1" applyAlignment="1">
      <alignment horizontal="center"/>
    </xf>
    <xf numFmtId="170" fontId="16" fillId="5" borderId="40" xfId="0" applyNumberFormat="1" applyFont="1" applyFill="1" applyBorder="1"/>
  </cellXfs>
  <cellStyles count="127">
    <cellStyle name="Comma" xfId="1" builtinId="3"/>
    <cellStyle name="Comma 2" xfId="2"/>
    <cellStyle name="Comma 2 2" xfId="13"/>
    <cellStyle name="Comma 2 2 2" xfId="54"/>
    <cellStyle name="Comma 2 3" xfId="12"/>
    <cellStyle name="Comma 2 4" xfId="35"/>
    <cellStyle name="Comma 2 5" xfId="68"/>
    <cellStyle name="Comma 3" xfId="14"/>
    <cellStyle name="Comma 3 2" xfId="15"/>
    <cellStyle name="Comma 3 2 2" xfId="58"/>
    <cellStyle name="Comma 3 3" xfId="52"/>
    <cellStyle name="Comma 4" xfId="16"/>
    <cellStyle name="Comma 4 2" xfId="53"/>
    <cellStyle name="Comma 5" xfId="17"/>
    <cellStyle name="Comma 5 2" xfId="18"/>
    <cellStyle name="Comma 6" xfId="11"/>
    <cellStyle name="Currency" xfId="3" builtinId="4"/>
    <cellStyle name="Currency 2" xfId="4"/>
    <cellStyle name="Currency 2 2" xfId="20"/>
    <cellStyle name="Currency 2 3" xfId="19"/>
    <cellStyle name="Currency 3" xfId="21"/>
    <cellStyle name="Currency 3 2" xfId="55"/>
    <cellStyle name="Currency 4" xfId="22"/>
    <cellStyle name="Currency 4 2" xfId="23"/>
    <cellStyle name="Currency 5" xfId="24"/>
    <cellStyle name="Currency 5 2" xfId="46"/>
    <cellStyle name="Currency 5 3" xfId="57"/>
    <cellStyle name="Currency 6" xfId="45"/>
    <cellStyle name="Hyperlink 2" xfId="25"/>
    <cellStyle name="Normal" xfId="0" builtinId="0"/>
    <cellStyle name="Normal 10" xfId="98"/>
    <cellStyle name="Normal 10 2" xfId="126"/>
    <cellStyle name="Normal 2" xfId="5"/>
    <cellStyle name="Normal 2 2" xfId="27"/>
    <cellStyle name="Normal 2 3" xfId="26"/>
    <cellStyle name="Normal 3" xfId="6"/>
    <cellStyle name="Normal 3 2" xfId="29"/>
    <cellStyle name="Normal 3 3" xfId="28"/>
    <cellStyle name="Normal 3 4" xfId="36"/>
    <cellStyle name="Normal 3 4 2" xfId="40"/>
    <cellStyle name="Normal 3 4 2 2" xfId="44"/>
    <cellStyle name="Normal 3 4 2 2 2" xfId="80"/>
    <cellStyle name="Normal 3 4 2 2 2 2" xfId="123"/>
    <cellStyle name="Normal 3 4 2 2 3" xfId="93"/>
    <cellStyle name="Normal 3 4 2 2 4" xfId="106"/>
    <cellStyle name="Normal 3 4 2 3" xfId="76"/>
    <cellStyle name="Normal 3 4 2 3 2" xfId="119"/>
    <cellStyle name="Normal 3 4 2 4" xfId="89"/>
    <cellStyle name="Normal 3 4 2 5" xfId="102"/>
    <cellStyle name="Normal 3 4 3" xfId="42"/>
    <cellStyle name="Normal 3 4 3 2" xfId="78"/>
    <cellStyle name="Normal 3 4 3 2 2" xfId="121"/>
    <cellStyle name="Normal 3 4 3 3" xfId="91"/>
    <cellStyle name="Normal 3 4 3 4" xfId="104"/>
    <cellStyle name="Normal 3 4 4" xfId="72"/>
    <cellStyle name="Normal 3 4 4 2" xfId="117"/>
    <cellStyle name="Normal 3 4 5" xfId="87"/>
    <cellStyle name="Normal 3 4 6" xfId="100"/>
    <cellStyle name="Normal 3 5" xfId="39"/>
    <cellStyle name="Normal 3 5 2" xfId="43"/>
    <cellStyle name="Normal 3 5 2 2" xfId="79"/>
    <cellStyle name="Normal 3 5 2 2 2" xfId="122"/>
    <cellStyle name="Normal 3 5 2 3" xfId="92"/>
    <cellStyle name="Normal 3 5 2 4" xfId="105"/>
    <cellStyle name="Normal 3 5 3" xfId="75"/>
    <cellStyle name="Normal 3 5 3 2" xfId="118"/>
    <cellStyle name="Normal 3 5 4" xfId="88"/>
    <cellStyle name="Normal 3 5 5" xfId="101"/>
    <cellStyle name="Normal 3 6" xfId="41"/>
    <cellStyle name="Normal 3 6 2" xfId="77"/>
    <cellStyle name="Normal 3 6 2 2" xfId="120"/>
    <cellStyle name="Normal 3 6 3" xfId="90"/>
    <cellStyle name="Normal 3 6 4" xfId="103"/>
    <cellStyle name="Normal 3 7" xfId="69"/>
    <cellStyle name="Normal 3 7 2" xfId="85"/>
    <cellStyle name="Normal 3 7 3" xfId="116"/>
    <cellStyle name="Normal 3 8" xfId="99"/>
    <cellStyle name="Normal 4" xfId="7"/>
    <cellStyle name="Normal 4 2" xfId="47"/>
    <cellStyle name="Normal 4 3" xfId="51"/>
    <cellStyle name="Normal 5" xfId="10"/>
    <cellStyle name="Normal 5 2" xfId="37"/>
    <cellStyle name="Normal 5 2 2" xfId="73"/>
    <cellStyle name="Normal 5 2 3" xfId="65"/>
    <cellStyle name="Normal 5 2 3 2" xfId="113"/>
    <cellStyle name="Normal 5 2 4" xfId="86"/>
    <cellStyle name="Normal 5 3" xfId="59"/>
    <cellStyle name="Normal 5 3 2" xfId="82"/>
    <cellStyle name="Normal 5 3 2 2" xfId="124"/>
    <cellStyle name="Normal 5 3 3" xfId="108"/>
    <cellStyle name="Normal 5 3 4" xfId="96"/>
    <cellStyle name="Normal 5 4" xfId="70"/>
    <cellStyle name="Normal 5 5" xfId="62"/>
    <cellStyle name="Normal 5 5 2" xfId="111"/>
    <cellStyle name="Normal 5 6" xfId="84"/>
    <cellStyle name="Normal 6" xfId="50"/>
    <cellStyle name="Normal 6 2" xfId="64"/>
    <cellStyle name="Normal 7" xfId="49"/>
    <cellStyle name="Normal 7 2" xfId="81"/>
    <cellStyle name="Normal 7 3" xfId="107"/>
    <cellStyle name="Normal 8" xfId="67"/>
    <cellStyle name="Normal 8 2" xfId="115"/>
    <cellStyle name="Normal 9" xfId="61"/>
    <cellStyle name="Normal 9 2" xfId="110"/>
    <cellStyle name="Percent" xfId="8" builtinId="5"/>
    <cellStyle name="Percent 2" xfId="9"/>
    <cellStyle name="Percent 2 2" xfId="30"/>
    <cellStyle name="Percent 3" xfId="31"/>
    <cellStyle name="Percent 3 2" xfId="32"/>
    <cellStyle name="Percent 4" xfId="33"/>
    <cellStyle name="Percent 4 2" xfId="48"/>
    <cellStyle name="Percent 4 3" xfId="56"/>
    <cellStyle name="Percent 5" xfId="34"/>
    <cellStyle name="Percent 5 2" xfId="38"/>
    <cellStyle name="Percent 5 2 2" xfId="74"/>
    <cellStyle name="Percent 5 2 3" xfId="66"/>
    <cellStyle name="Percent 5 2 3 2" xfId="114"/>
    <cellStyle name="Percent 5 2 4" xfId="94"/>
    <cellStyle name="Percent 5 3" xfId="60"/>
    <cellStyle name="Percent 5 3 2" xfId="83"/>
    <cellStyle name="Percent 5 3 2 2" xfId="125"/>
    <cellStyle name="Percent 5 3 3" xfId="109"/>
    <cellStyle name="Percent 5 3 4" xfId="97"/>
    <cellStyle name="Percent 5 4" xfId="71"/>
    <cellStyle name="Percent 5 5" xfId="63"/>
    <cellStyle name="Percent 5 5 2" xfId="112"/>
    <cellStyle name="Percent 5 6" xfI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0"/>
  </sheetPr>
  <dimension ref="A1:P69"/>
  <sheetViews>
    <sheetView tabSelected="1" zoomScaleNormal="100" workbookViewId="0">
      <selection sqref="A1:F1"/>
    </sheetView>
  </sheetViews>
  <sheetFormatPr defaultRowHeight="13" x14ac:dyDescent="0.3"/>
  <cols>
    <col min="1" max="1" width="3.19921875" customWidth="1"/>
    <col min="2" max="2" width="40.796875" customWidth="1"/>
    <col min="3" max="4" width="10.796875" customWidth="1"/>
    <col min="5" max="5" width="11.69921875" customWidth="1"/>
    <col min="6" max="6" width="10.796875" customWidth="1"/>
    <col min="7" max="7" width="11.796875" customWidth="1"/>
    <col min="8" max="11" width="10.796875" customWidth="1"/>
    <col min="12" max="12" width="10.19921875" customWidth="1"/>
    <col min="13" max="13" width="10.796875" customWidth="1"/>
  </cols>
  <sheetData>
    <row r="1" spans="1:13" ht="21" customHeight="1" x14ac:dyDescent="0.3">
      <c r="A1" s="622" t="s">
        <v>138</v>
      </c>
      <c r="B1" s="622"/>
      <c r="C1" s="622"/>
      <c r="D1" s="622"/>
      <c r="E1" s="622"/>
      <c r="F1" s="622"/>
      <c r="G1" s="622" t="s">
        <v>82</v>
      </c>
      <c r="H1" s="622"/>
      <c r="I1" s="622"/>
      <c r="J1" s="622"/>
      <c r="K1" s="622"/>
      <c r="L1" s="622"/>
      <c r="M1" s="622"/>
    </row>
    <row r="2" spans="1:13" ht="12" customHeight="1" thickBot="1" x14ac:dyDescent="0.35"/>
    <row r="3" spans="1:13" ht="13.5" customHeight="1" x14ac:dyDescent="0.3">
      <c r="A3" s="641" t="s">
        <v>25</v>
      </c>
      <c r="B3" s="661" t="s">
        <v>172</v>
      </c>
      <c r="C3" s="639" t="s">
        <v>76</v>
      </c>
      <c r="D3" s="623" t="s">
        <v>229</v>
      </c>
      <c r="E3" s="644"/>
      <c r="F3" s="623" t="s">
        <v>212</v>
      </c>
      <c r="G3" s="669"/>
      <c r="H3" s="670"/>
      <c r="I3" s="670"/>
      <c r="J3" s="623" t="s">
        <v>215</v>
      </c>
      <c r="K3" s="624"/>
      <c r="L3" s="625"/>
      <c r="M3" s="626"/>
    </row>
    <row r="4" spans="1:13" ht="42.75" customHeight="1" thickBot="1" x14ac:dyDescent="0.35">
      <c r="A4" s="642"/>
      <c r="B4" s="662"/>
      <c r="C4" s="640"/>
      <c r="D4" s="33" t="s">
        <v>230</v>
      </c>
      <c r="E4" s="32" t="s">
        <v>1</v>
      </c>
      <c r="F4" s="105" t="s">
        <v>216</v>
      </c>
      <c r="G4" s="104" t="s">
        <v>1</v>
      </c>
      <c r="H4" s="104" t="s">
        <v>233</v>
      </c>
      <c r="I4" s="54" t="s">
        <v>234</v>
      </c>
      <c r="J4" s="317" t="s">
        <v>217</v>
      </c>
      <c r="K4" s="54" t="s">
        <v>1</v>
      </c>
      <c r="L4" s="116" t="s">
        <v>233</v>
      </c>
      <c r="M4" s="112" t="s">
        <v>235</v>
      </c>
    </row>
    <row r="5" spans="1:13" ht="15" customHeight="1" x14ac:dyDescent="0.3">
      <c r="A5" s="171" t="s">
        <v>0</v>
      </c>
      <c r="B5" s="176" t="s">
        <v>171</v>
      </c>
      <c r="C5" s="163"/>
      <c r="D5" s="164"/>
      <c r="E5" s="165"/>
      <c r="F5" s="166"/>
      <c r="G5" s="167"/>
      <c r="H5" s="168"/>
      <c r="I5" s="315"/>
      <c r="J5" s="318"/>
      <c r="K5" s="152"/>
      <c r="L5" s="152" t="s">
        <v>25</v>
      </c>
      <c r="M5" s="3"/>
    </row>
    <row r="6" spans="1:13" ht="9" customHeight="1" x14ac:dyDescent="0.3">
      <c r="A6" s="172"/>
      <c r="B6" s="55"/>
      <c r="C6" s="90"/>
      <c r="D6" s="12"/>
      <c r="E6" s="3"/>
      <c r="F6" s="106"/>
      <c r="G6" s="18"/>
      <c r="H6" s="4"/>
      <c r="I6" s="5"/>
      <c r="J6" s="318"/>
      <c r="K6" s="152"/>
      <c r="L6" s="152"/>
      <c r="M6" s="3"/>
    </row>
    <row r="7" spans="1:13" ht="15" customHeight="1" x14ac:dyDescent="0.35">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x14ac:dyDescent="0.35">
      <c r="A8" s="11"/>
      <c r="B8" s="123" t="s">
        <v>3</v>
      </c>
      <c r="C8" s="124">
        <v>30</v>
      </c>
      <c r="D8" s="125">
        <v>1</v>
      </c>
      <c r="E8" s="174">
        <f>D8*C8</f>
        <v>30</v>
      </c>
      <c r="F8" s="126">
        <v>2</v>
      </c>
      <c r="G8" s="127">
        <f>C8*F8</f>
        <v>60</v>
      </c>
      <c r="H8" s="128">
        <f>G8-E8</f>
        <v>30</v>
      </c>
      <c r="I8" s="213">
        <f>H8/E8</f>
        <v>1</v>
      </c>
      <c r="J8" s="320" t="s">
        <v>218</v>
      </c>
      <c r="K8" s="214"/>
      <c r="L8" s="216">
        <f>K7-G7</f>
        <v>0</v>
      </c>
      <c r="M8" s="783">
        <f>L8/G7</f>
        <v>0</v>
      </c>
    </row>
    <row r="9" spans="1:13" ht="15" customHeight="1" thickBot="1" x14ac:dyDescent="0.4">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x14ac:dyDescent="0.35">
      <c r="A10" s="115"/>
      <c r="B10" s="160"/>
      <c r="C10" s="160"/>
      <c r="D10" s="161"/>
      <c r="E10" s="161"/>
      <c r="F10" s="162"/>
      <c r="G10" s="162"/>
      <c r="H10" s="162"/>
      <c r="I10" s="162"/>
      <c r="J10" s="117"/>
      <c r="K10" s="118"/>
      <c r="L10" s="26"/>
      <c r="M10" s="170"/>
    </row>
    <row r="11" spans="1:13" ht="15" customHeight="1" x14ac:dyDescent="0.3">
      <c r="A11" s="171" t="s">
        <v>5</v>
      </c>
      <c r="B11" s="176" t="s">
        <v>26</v>
      </c>
      <c r="C11" s="99"/>
      <c r="D11" s="4"/>
      <c r="E11" s="3"/>
      <c r="F11" s="12"/>
      <c r="G11" s="2"/>
      <c r="H11" s="12"/>
      <c r="I11" s="3"/>
      <c r="J11" s="627" t="s">
        <v>219</v>
      </c>
      <c r="K11" s="628"/>
      <c r="L11" s="629"/>
      <c r="M11" s="630"/>
    </row>
    <row r="12" spans="1:13" ht="9" customHeight="1" x14ac:dyDescent="0.3">
      <c r="A12" s="172"/>
      <c r="B12" s="55"/>
      <c r="C12" s="99"/>
      <c r="D12" s="4"/>
      <c r="E12" s="3"/>
      <c r="F12" s="12"/>
      <c r="G12" s="2"/>
      <c r="H12" s="12"/>
      <c r="I12" s="3"/>
      <c r="J12" s="631"/>
      <c r="K12" s="632"/>
      <c r="L12" s="633"/>
      <c r="M12" s="634"/>
    </row>
    <row r="13" spans="1:13" ht="13.5" customHeight="1" x14ac:dyDescent="0.3">
      <c r="A13" s="1"/>
      <c r="B13" s="92" t="s">
        <v>174</v>
      </c>
      <c r="C13" s="91"/>
      <c r="D13" s="96"/>
      <c r="E13" s="9"/>
      <c r="F13" s="19"/>
      <c r="G13" s="8"/>
      <c r="H13" s="84"/>
      <c r="I13" s="85"/>
      <c r="J13" s="635"/>
      <c r="K13" s="636"/>
      <c r="L13" s="637"/>
      <c r="M13" s="638"/>
    </row>
    <row r="14" spans="1:13" ht="13.5" customHeight="1" x14ac:dyDescent="0.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ht="13.5" customHeight="1" x14ac:dyDescent="0.3">
      <c r="A15" s="1"/>
      <c r="B15" s="93" t="s">
        <v>11</v>
      </c>
      <c r="C15" s="91">
        <v>30</v>
      </c>
      <c r="D15" s="173">
        <v>1</v>
      </c>
      <c r="E15" s="9">
        <f t="shared" si="0"/>
        <v>30</v>
      </c>
      <c r="F15" s="19">
        <v>2</v>
      </c>
      <c r="G15" s="8">
        <f t="shared" ref="G15:G42" si="3">C15*F15</f>
        <v>60</v>
      </c>
      <c r="H15" s="103">
        <f t="shared" si="1"/>
        <v>30</v>
      </c>
      <c r="I15" s="107">
        <f t="shared" si="2"/>
        <v>1</v>
      </c>
      <c r="J15" s="153">
        <f t="shared" ref="J15:J31" si="4">F15</f>
        <v>2</v>
      </c>
      <c r="K15" s="154">
        <f t="shared" ref="K15:K31" si="5">G15</f>
        <v>60</v>
      </c>
      <c r="L15" s="155">
        <f t="shared" ref="L15:L49" si="6">H15</f>
        <v>30</v>
      </c>
      <c r="M15" s="156">
        <f t="shared" ref="M15:M49" si="7">I15</f>
        <v>1</v>
      </c>
    </row>
    <row r="16" spans="1:13" ht="13.5" customHeight="1" x14ac:dyDescent="0.3">
      <c r="A16" s="1"/>
      <c r="B16" s="94" t="s">
        <v>71</v>
      </c>
      <c r="C16" s="91">
        <v>30</v>
      </c>
      <c r="D16" s="96">
        <v>1</v>
      </c>
      <c r="E16" s="9">
        <f t="shared" si="0"/>
        <v>30</v>
      </c>
      <c r="F16" s="19">
        <v>2</v>
      </c>
      <c r="G16" s="8">
        <f t="shared" si="3"/>
        <v>60</v>
      </c>
      <c r="H16" s="103">
        <f t="shared" si="1"/>
        <v>30</v>
      </c>
      <c r="I16" s="107">
        <f t="shared" si="2"/>
        <v>1</v>
      </c>
      <c r="J16" s="153">
        <f t="shared" si="4"/>
        <v>2</v>
      </c>
      <c r="K16" s="154">
        <f t="shared" si="5"/>
        <v>60</v>
      </c>
      <c r="L16" s="155">
        <f t="shared" si="6"/>
        <v>30</v>
      </c>
      <c r="M16" s="156">
        <f t="shared" si="7"/>
        <v>1</v>
      </c>
    </row>
    <row r="17" spans="1:16" ht="13.5" customHeight="1" x14ac:dyDescent="0.3">
      <c r="A17" s="1"/>
      <c r="B17" s="95" t="s">
        <v>68</v>
      </c>
      <c r="C17" s="91">
        <v>30</v>
      </c>
      <c r="D17" s="96">
        <v>1</v>
      </c>
      <c r="E17" s="9">
        <f t="shared" si="0"/>
        <v>30</v>
      </c>
      <c r="F17" s="19">
        <v>2</v>
      </c>
      <c r="G17" s="8">
        <f t="shared" si="3"/>
        <v>60</v>
      </c>
      <c r="H17" s="103">
        <f t="shared" si="1"/>
        <v>30</v>
      </c>
      <c r="I17" s="107">
        <f t="shared" si="2"/>
        <v>1</v>
      </c>
      <c r="J17" s="153">
        <f t="shared" si="4"/>
        <v>2</v>
      </c>
      <c r="K17" s="154">
        <f t="shared" si="5"/>
        <v>60</v>
      </c>
      <c r="L17" s="155">
        <f t="shared" si="6"/>
        <v>30</v>
      </c>
      <c r="M17" s="156">
        <f t="shared" si="7"/>
        <v>1</v>
      </c>
    </row>
    <row r="18" spans="1:16" ht="13.5" customHeight="1" x14ac:dyDescent="0.3">
      <c r="A18" s="1"/>
      <c r="B18" s="93" t="s">
        <v>12</v>
      </c>
      <c r="C18" s="91">
        <v>2</v>
      </c>
      <c r="D18" s="96">
        <v>1</v>
      </c>
      <c r="E18" s="9">
        <f t="shared" si="0"/>
        <v>2</v>
      </c>
      <c r="F18" s="19">
        <v>2</v>
      </c>
      <c r="G18" s="8">
        <f t="shared" si="3"/>
        <v>4</v>
      </c>
      <c r="H18" s="103">
        <f t="shared" si="1"/>
        <v>2</v>
      </c>
      <c r="I18" s="107">
        <f t="shared" si="2"/>
        <v>1</v>
      </c>
      <c r="J18" s="153">
        <f t="shared" si="4"/>
        <v>2</v>
      </c>
      <c r="K18" s="154">
        <f t="shared" si="5"/>
        <v>4</v>
      </c>
      <c r="L18" s="155">
        <f t="shared" si="6"/>
        <v>2</v>
      </c>
      <c r="M18" s="156">
        <f t="shared" si="7"/>
        <v>1</v>
      </c>
    </row>
    <row r="19" spans="1:16" ht="13.5" customHeight="1" x14ac:dyDescent="0.3">
      <c r="A19" s="1"/>
      <c r="B19" s="93" t="s">
        <v>13</v>
      </c>
      <c r="C19" s="91">
        <v>30</v>
      </c>
      <c r="D19" s="96">
        <v>1</v>
      </c>
      <c r="E19" s="9">
        <f t="shared" si="0"/>
        <v>30</v>
      </c>
      <c r="F19" s="19">
        <v>2</v>
      </c>
      <c r="G19" s="8">
        <f t="shared" si="3"/>
        <v>60</v>
      </c>
      <c r="H19" s="103">
        <f t="shared" si="1"/>
        <v>30</v>
      </c>
      <c r="I19" s="107">
        <f t="shared" si="2"/>
        <v>1</v>
      </c>
      <c r="J19" s="153">
        <f t="shared" si="4"/>
        <v>2</v>
      </c>
      <c r="K19" s="154">
        <f t="shared" si="5"/>
        <v>60</v>
      </c>
      <c r="L19" s="155">
        <f t="shared" si="6"/>
        <v>30</v>
      </c>
      <c r="M19" s="156">
        <f t="shared" si="7"/>
        <v>1</v>
      </c>
      <c r="P19" t="s">
        <v>25</v>
      </c>
    </row>
    <row r="20" spans="1:16" ht="13.5" customHeight="1" x14ac:dyDescent="0.3">
      <c r="A20" s="1"/>
      <c r="B20" s="93" t="s">
        <v>69</v>
      </c>
      <c r="C20" s="91">
        <v>2</v>
      </c>
      <c r="D20" s="96">
        <v>1</v>
      </c>
      <c r="E20" s="9">
        <f t="shared" si="0"/>
        <v>2</v>
      </c>
      <c r="F20" s="19">
        <v>2</v>
      </c>
      <c r="G20" s="8">
        <f t="shared" si="3"/>
        <v>4</v>
      </c>
      <c r="H20" s="103">
        <f t="shared" si="1"/>
        <v>2</v>
      </c>
      <c r="I20" s="107">
        <f t="shared" si="2"/>
        <v>1</v>
      </c>
      <c r="J20" s="153">
        <f t="shared" si="4"/>
        <v>2</v>
      </c>
      <c r="K20" s="154">
        <f t="shared" si="5"/>
        <v>4</v>
      </c>
      <c r="L20" s="155">
        <f t="shared" si="6"/>
        <v>2</v>
      </c>
      <c r="M20" s="156">
        <f t="shared" si="7"/>
        <v>1</v>
      </c>
    </row>
    <row r="21" spans="1:16" ht="13.5" customHeight="1" x14ac:dyDescent="0.3">
      <c r="A21" s="1"/>
      <c r="B21" s="93" t="s">
        <v>64</v>
      </c>
      <c r="C21" s="91">
        <v>2</v>
      </c>
      <c r="D21" s="96">
        <v>1</v>
      </c>
      <c r="E21" s="9">
        <f t="shared" si="0"/>
        <v>2</v>
      </c>
      <c r="F21" s="19">
        <v>2</v>
      </c>
      <c r="G21" s="8">
        <f t="shared" si="3"/>
        <v>4</v>
      </c>
      <c r="H21" s="103">
        <f t="shared" si="1"/>
        <v>2</v>
      </c>
      <c r="I21" s="107">
        <f t="shared" si="2"/>
        <v>1</v>
      </c>
      <c r="J21" s="153">
        <f t="shared" si="4"/>
        <v>2</v>
      </c>
      <c r="K21" s="154">
        <f t="shared" si="5"/>
        <v>4</v>
      </c>
      <c r="L21" s="155">
        <f t="shared" si="6"/>
        <v>2</v>
      </c>
      <c r="M21" s="156">
        <f t="shared" si="7"/>
        <v>1</v>
      </c>
    </row>
    <row r="22" spans="1:16" ht="13.5" customHeight="1" x14ac:dyDescent="0.3">
      <c r="A22" s="1"/>
      <c r="B22" s="93" t="s">
        <v>65</v>
      </c>
      <c r="C22" s="91">
        <v>30</v>
      </c>
      <c r="D22" s="96">
        <v>1</v>
      </c>
      <c r="E22" s="9">
        <f t="shared" si="0"/>
        <v>30</v>
      </c>
      <c r="F22" s="19">
        <v>2</v>
      </c>
      <c r="G22" s="8">
        <f t="shared" si="3"/>
        <v>60</v>
      </c>
      <c r="H22" s="103">
        <f t="shared" si="1"/>
        <v>30</v>
      </c>
      <c r="I22" s="107">
        <f t="shared" si="2"/>
        <v>1</v>
      </c>
      <c r="J22" s="153">
        <f t="shared" si="4"/>
        <v>2</v>
      </c>
      <c r="K22" s="154">
        <f t="shared" si="5"/>
        <v>60</v>
      </c>
      <c r="L22" s="155">
        <f t="shared" si="6"/>
        <v>30</v>
      </c>
      <c r="M22" s="156">
        <f t="shared" si="7"/>
        <v>1</v>
      </c>
    </row>
    <row r="23" spans="1:16" ht="13.5" customHeight="1" x14ac:dyDescent="0.3">
      <c r="A23" s="1"/>
      <c r="B23" s="93" t="s">
        <v>66</v>
      </c>
      <c r="C23" s="100">
        <v>30</v>
      </c>
      <c r="D23" s="97">
        <v>1</v>
      </c>
      <c r="E23" s="9">
        <f t="shared" si="0"/>
        <v>30</v>
      </c>
      <c r="F23" s="19">
        <v>2</v>
      </c>
      <c r="G23" s="8">
        <f t="shared" si="3"/>
        <v>60</v>
      </c>
      <c r="H23" s="103">
        <f t="shared" si="1"/>
        <v>30</v>
      </c>
      <c r="I23" s="107">
        <f t="shared" si="2"/>
        <v>1</v>
      </c>
      <c r="J23" s="153">
        <f t="shared" si="4"/>
        <v>2</v>
      </c>
      <c r="K23" s="154">
        <f t="shared" si="5"/>
        <v>60</v>
      </c>
      <c r="L23" s="155">
        <f t="shared" si="6"/>
        <v>30</v>
      </c>
      <c r="M23" s="156">
        <f t="shared" si="7"/>
        <v>1</v>
      </c>
    </row>
    <row r="24" spans="1:16" ht="13.5" customHeight="1" x14ac:dyDescent="0.3">
      <c r="A24" s="1"/>
      <c r="B24" s="83" t="s">
        <v>70</v>
      </c>
      <c r="C24" s="101">
        <v>30</v>
      </c>
      <c r="D24" s="96">
        <v>1</v>
      </c>
      <c r="E24" s="9">
        <f t="shared" si="0"/>
        <v>30</v>
      </c>
      <c r="F24" s="19">
        <v>2</v>
      </c>
      <c r="G24" s="8">
        <f t="shared" si="3"/>
        <v>60</v>
      </c>
      <c r="H24" s="103">
        <f t="shared" si="1"/>
        <v>30</v>
      </c>
      <c r="I24" s="107">
        <f t="shared" si="2"/>
        <v>1</v>
      </c>
      <c r="J24" s="153">
        <f t="shared" si="4"/>
        <v>2</v>
      </c>
      <c r="K24" s="154">
        <f t="shared" si="5"/>
        <v>60</v>
      </c>
      <c r="L24" s="155">
        <f t="shared" si="6"/>
        <v>30</v>
      </c>
      <c r="M24" s="156">
        <f t="shared" si="7"/>
        <v>1</v>
      </c>
    </row>
    <row r="25" spans="1:16" ht="13.5" customHeight="1" x14ac:dyDescent="0.3">
      <c r="A25" s="1"/>
      <c r="B25" s="93" t="s">
        <v>29</v>
      </c>
      <c r="C25" s="101" t="s">
        <v>25</v>
      </c>
      <c r="D25" s="150" t="s">
        <v>25</v>
      </c>
      <c r="E25" s="21" t="s">
        <v>25</v>
      </c>
      <c r="F25" s="150" t="s">
        <v>25</v>
      </c>
      <c r="G25" s="8" t="s">
        <v>25</v>
      </c>
      <c r="H25" s="103" t="s">
        <v>25</v>
      </c>
      <c r="I25" s="107" t="s">
        <v>25</v>
      </c>
      <c r="J25" s="153" t="str">
        <f t="shared" si="4"/>
        <v xml:space="preserve"> </v>
      </c>
      <c r="K25" s="154" t="str">
        <f t="shared" si="5"/>
        <v xml:space="preserve"> </v>
      </c>
      <c r="L25" s="155" t="str">
        <f t="shared" si="6"/>
        <v xml:space="preserve"> </v>
      </c>
      <c r="M25" s="156" t="str">
        <f t="shared" si="7"/>
        <v xml:space="preserve"> </v>
      </c>
    </row>
    <row r="26" spans="1:16" ht="13.5" customHeight="1" x14ac:dyDescent="0.3">
      <c r="A26" s="1"/>
      <c r="B26" s="111"/>
      <c r="C26" s="101">
        <v>30</v>
      </c>
      <c r="D26" s="96">
        <v>1</v>
      </c>
      <c r="E26" s="9">
        <f>D26*C26</f>
        <v>30</v>
      </c>
      <c r="F26" s="19">
        <v>2</v>
      </c>
      <c r="G26" s="8">
        <f t="shared" ref="G26:G28" si="8">C26*F26</f>
        <v>60</v>
      </c>
      <c r="H26" s="103">
        <f t="shared" ref="H26:H28" si="9">G26-E26</f>
        <v>30</v>
      </c>
      <c r="I26" s="107">
        <f t="shared" ref="I26:I28" si="10">H26/E26</f>
        <v>1</v>
      </c>
      <c r="J26" s="153">
        <f t="shared" ref="J26:J28" si="11">F26</f>
        <v>2</v>
      </c>
      <c r="K26" s="154">
        <f t="shared" ref="K26:K28" si="12">G26</f>
        <v>60</v>
      </c>
      <c r="L26" s="155">
        <f t="shared" ref="L26:L28" si="13">H26</f>
        <v>30</v>
      </c>
      <c r="M26" s="156">
        <f t="shared" ref="M26:M28" si="14">I26</f>
        <v>1</v>
      </c>
    </row>
    <row r="27" spans="1:16" ht="13.5" customHeight="1" x14ac:dyDescent="0.3">
      <c r="A27" s="1"/>
      <c r="B27" s="111"/>
      <c r="C27" s="101">
        <v>30</v>
      </c>
      <c r="D27" s="96">
        <v>1</v>
      </c>
      <c r="E27" s="9">
        <f>D27*C27</f>
        <v>30</v>
      </c>
      <c r="F27" s="19">
        <v>2</v>
      </c>
      <c r="G27" s="8">
        <f t="shared" si="8"/>
        <v>60</v>
      </c>
      <c r="H27" s="103">
        <f t="shared" si="9"/>
        <v>30</v>
      </c>
      <c r="I27" s="107">
        <f t="shared" si="10"/>
        <v>1</v>
      </c>
      <c r="J27" s="153">
        <f t="shared" si="11"/>
        <v>2</v>
      </c>
      <c r="K27" s="154">
        <f t="shared" si="12"/>
        <v>60</v>
      </c>
      <c r="L27" s="155">
        <f t="shared" si="13"/>
        <v>30</v>
      </c>
      <c r="M27" s="156">
        <f t="shared" si="14"/>
        <v>1</v>
      </c>
    </row>
    <row r="28" spans="1:16" ht="13.5" customHeight="1" x14ac:dyDescent="0.3">
      <c r="A28" s="1"/>
      <c r="B28" s="111"/>
      <c r="C28" s="101">
        <v>30</v>
      </c>
      <c r="D28" s="96">
        <v>1</v>
      </c>
      <c r="E28" s="9">
        <f>D28*C28</f>
        <v>30</v>
      </c>
      <c r="F28" s="19">
        <v>2</v>
      </c>
      <c r="G28" s="8">
        <f t="shared" si="8"/>
        <v>60</v>
      </c>
      <c r="H28" s="103">
        <f t="shared" si="9"/>
        <v>30</v>
      </c>
      <c r="I28" s="107">
        <f t="shared" si="10"/>
        <v>1</v>
      </c>
      <c r="J28" s="153">
        <f t="shared" si="11"/>
        <v>2</v>
      </c>
      <c r="K28" s="154">
        <f t="shared" si="12"/>
        <v>60</v>
      </c>
      <c r="L28" s="155">
        <f t="shared" si="13"/>
        <v>30</v>
      </c>
      <c r="M28" s="156">
        <f t="shared" si="14"/>
        <v>1</v>
      </c>
    </row>
    <row r="29" spans="1:16" ht="13.5" customHeight="1" x14ac:dyDescent="0.3">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x14ac:dyDescent="0.3">
      <c r="A30" s="1"/>
      <c r="B30" s="151"/>
      <c r="C30" s="102" t="s">
        <v>25</v>
      </c>
      <c r="D30" s="177" t="s">
        <v>25</v>
      </c>
      <c r="E30" s="41" t="s">
        <v>25</v>
      </c>
      <c r="F30" s="177" t="s">
        <v>25</v>
      </c>
      <c r="G30" s="10" t="s">
        <v>25</v>
      </c>
      <c r="H30" s="178" t="s">
        <v>25</v>
      </c>
      <c r="I30" s="179" t="s">
        <v>25</v>
      </c>
      <c r="J30" s="202" t="str">
        <f t="shared" si="4"/>
        <v xml:space="preserve"> </v>
      </c>
      <c r="K30" s="203" t="str">
        <f t="shared" si="5"/>
        <v xml:space="preserve"> </v>
      </c>
      <c r="L30" s="204" t="str">
        <f t="shared" si="6"/>
        <v xml:space="preserve"> </v>
      </c>
      <c r="M30" s="205" t="str">
        <f t="shared" si="7"/>
        <v xml:space="preserve"> </v>
      </c>
    </row>
    <row r="31" spans="1:16" ht="13.5" customHeight="1" x14ac:dyDescent="0.3">
      <c r="A31" s="11"/>
      <c r="B31" s="184" t="s">
        <v>139</v>
      </c>
      <c r="C31" s="185">
        <v>30</v>
      </c>
      <c r="D31" s="186">
        <f>E31/C31</f>
        <v>11.2</v>
      </c>
      <c r="E31" s="187">
        <f>SUM(E14:E30)</f>
        <v>336</v>
      </c>
      <c r="F31" s="186">
        <f>G31/C31</f>
        <v>22.4</v>
      </c>
      <c r="G31" s="188">
        <f>SUM(G14:G30)</f>
        <v>672</v>
      </c>
      <c r="H31" s="186">
        <f>G31-E31</f>
        <v>336</v>
      </c>
      <c r="I31" s="189">
        <f t="shared" si="2"/>
        <v>1</v>
      </c>
      <c r="J31" s="206">
        <f t="shared" si="4"/>
        <v>22.4</v>
      </c>
      <c r="K31" s="207">
        <f t="shared" si="5"/>
        <v>672</v>
      </c>
      <c r="L31" s="208">
        <f t="shared" si="6"/>
        <v>336</v>
      </c>
      <c r="M31" s="265">
        <f t="shared" si="7"/>
        <v>1</v>
      </c>
    </row>
    <row r="32" spans="1:16" s="44" customFormat="1" ht="13.5" customHeight="1" x14ac:dyDescent="0.3">
      <c r="A32" s="43"/>
      <c r="B32" s="180"/>
      <c r="C32" s="181"/>
      <c r="D32" s="182"/>
      <c r="E32" s="183"/>
      <c r="F32" s="182"/>
      <c r="G32" s="14" t="s">
        <v>25</v>
      </c>
      <c r="H32" s="14"/>
      <c r="I32" s="15"/>
      <c r="J32" s="209"/>
      <c r="K32" s="210"/>
      <c r="L32" s="211" t="s">
        <v>25</v>
      </c>
      <c r="M32" s="212" t="s">
        <v>25</v>
      </c>
    </row>
    <row r="33" spans="1:16" ht="13.5" customHeight="1" x14ac:dyDescent="0.3">
      <c r="A33" s="1"/>
      <c r="B33" s="88" t="s">
        <v>173</v>
      </c>
      <c r="C33" s="113"/>
      <c r="D33" s="16"/>
      <c r="E33" s="114"/>
      <c r="F33" s="84"/>
      <c r="G33" s="8" t="s">
        <v>25</v>
      </c>
      <c r="H33" s="8"/>
      <c r="I33" s="85"/>
      <c r="J33" s="157"/>
      <c r="K33" s="158"/>
      <c r="L33" s="155" t="s">
        <v>25</v>
      </c>
      <c r="M33" s="156" t="s">
        <v>25</v>
      </c>
    </row>
    <row r="34" spans="1:16" ht="13.5" customHeight="1" x14ac:dyDescent="0.3">
      <c r="A34" s="1"/>
      <c r="B34" s="93" t="s">
        <v>6</v>
      </c>
      <c r="C34" s="91">
        <v>30</v>
      </c>
      <c r="D34" s="98">
        <v>1</v>
      </c>
      <c r="E34" s="9">
        <f t="shared" ref="E34:E42" si="15">D34*C34</f>
        <v>30</v>
      </c>
      <c r="F34" s="19">
        <v>2</v>
      </c>
      <c r="G34" s="8">
        <f t="shared" si="3"/>
        <v>60</v>
      </c>
      <c r="H34" s="103">
        <f t="shared" ref="H34:H42" si="16">G34-E34</f>
        <v>30</v>
      </c>
      <c r="I34" s="107">
        <f t="shared" ref="I34:I49" si="17">H34/E34</f>
        <v>1</v>
      </c>
      <c r="J34" s="153">
        <f t="shared" ref="J34:J49" si="18">F34</f>
        <v>2</v>
      </c>
      <c r="K34" s="154">
        <f t="shared" ref="K34:K49" si="19">G34</f>
        <v>60</v>
      </c>
      <c r="L34" s="155">
        <f t="shared" si="6"/>
        <v>30</v>
      </c>
      <c r="M34" s="156">
        <f t="shared" si="7"/>
        <v>1</v>
      </c>
    </row>
    <row r="35" spans="1:16" ht="13.5" customHeight="1" x14ac:dyDescent="0.3">
      <c r="A35" s="1"/>
      <c r="B35" s="93" t="s">
        <v>7</v>
      </c>
      <c r="C35" s="91">
        <v>30</v>
      </c>
      <c r="D35" s="98">
        <v>1</v>
      </c>
      <c r="E35" s="9">
        <f t="shared" si="15"/>
        <v>30</v>
      </c>
      <c r="F35" s="19">
        <v>2</v>
      </c>
      <c r="G35" s="8">
        <f t="shared" si="3"/>
        <v>60</v>
      </c>
      <c r="H35" s="103">
        <f t="shared" si="16"/>
        <v>30</v>
      </c>
      <c r="I35" s="107">
        <f t="shared" si="17"/>
        <v>1</v>
      </c>
      <c r="J35" s="153">
        <f t="shared" si="18"/>
        <v>2</v>
      </c>
      <c r="K35" s="154">
        <f t="shared" si="19"/>
        <v>60</v>
      </c>
      <c r="L35" s="155">
        <f t="shared" si="6"/>
        <v>30</v>
      </c>
      <c r="M35" s="156">
        <f t="shared" si="7"/>
        <v>1</v>
      </c>
    </row>
    <row r="36" spans="1:16" ht="13.5" customHeight="1" x14ac:dyDescent="0.3">
      <c r="A36" s="1"/>
      <c r="B36" s="93" t="s">
        <v>8</v>
      </c>
      <c r="C36" s="91">
        <v>30</v>
      </c>
      <c r="D36" s="98">
        <v>1</v>
      </c>
      <c r="E36" s="9">
        <f t="shared" si="15"/>
        <v>30</v>
      </c>
      <c r="F36" s="19">
        <v>2</v>
      </c>
      <c r="G36" s="8">
        <f t="shared" si="3"/>
        <v>60</v>
      </c>
      <c r="H36" s="103">
        <f t="shared" si="16"/>
        <v>30</v>
      </c>
      <c r="I36" s="107">
        <f t="shared" si="17"/>
        <v>1</v>
      </c>
      <c r="J36" s="153">
        <f t="shared" si="18"/>
        <v>2</v>
      </c>
      <c r="K36" s="154">
        <f t="shared" si="19"/>
        <v>60</v>
      </c>
      <c r="L36" s="155">
        <f t="shared" si="6"/>
        <v>30</v>
      </c>
      <c r="M36" s="156">
        <f t="shared" si="7"/>
        <v>1</v>
      </c>
    </row>
    <row r="37" spans="1:16" ht="13.5" customHeight="1" x14ac:dyDescent="0.3">
      <c r="A37" s="1"/>
      <c r="B37" s="93" t="s">
        <v>9</v>
      </c>
      <c r="C37" s="101">
        <v>2</v>
      </c>
      <c r="D37" s="98">
        <v>1</v>
      </c>
      <c r="E37" s="9">
        <f t="shared" si="15"/>
        <v>2</v>
      </c>
      <c r="F37" s="19">
        <v>2</v>
      </c>
      <c r="G37" s="8">
        <f t="shared" si="3"/>
        <v>4</v>
      </c>
      <c r="H37" s="103">
        <f t="shared" si="16"/>
        <v>2</v>
      </c>
      <c r="I37" s="107">
        <f t="shared" si="17"/>
        <v>1</v>
      </c>
      <c r="J37" s="153">
        <f t="shared" si="18"/>
        <v>2</v>
      </c>
      <c r="K37" s="154">
        <f t="shared" si="19"/>
        <v>4</v>
      </c>
      <c r="L37" s="155">
        <f t="shared" si="6"/>
        <v>2</v>
      </c>
      <c r="M37" s="156">
        <f t="shared" si="7"/>
        <v>1</v>
      </c>
      <c r="P37" t="s">
        <v>25</v>
      </c>
    </row>
    <row r="38" spans="1:16" ht="13.5" customHeight="1" x14ac:dyDescent="0.3">
      <c r="A38" s="1"/>
      <c r="B38" s="93" t="s">
        <v>10</v>
      </c>
      <c r="C38" s="91">
        <v>2</v>
      </c>
      <c r="D38" s="98">
        <v>1</v>
      </c>
      <c r="E38" s="9">
        <f t="shared" si="15"/>
        <v>2</v>
      </c>
      <c r="F38" s="19">
        <v>2</v>
      </c>
      <c r="G38" s="8">
        <f t="shared" si="3"/>
        <v>4</v>
      </c>
      <c r="H38" s="103">
        <f t="shared" si="16"/>
        <v>2</v>
      </c>
      <c r="I38" s="107">
        <f t="shared" si="17"/>
        <v>1</v>
      </c>
      <c r="J38" s="153">
        <f t="shared" si="18"/>
        <v>2</v>
      </c>
      <c r="K38" s="154">
        <f t="shared" si="19"/>
        <v>4</v>
      </c>
      <c r="L38" s="155">
        <f t="shared" si="6"/>
        <v>2</v>
      </c>
      <c r="M38" s="156">
        <f t="shared" si="7"/>
        <v>1</v>
      </c>
    </row>
    <row r="39" spans="1:16" ht="13.5" customHeight="1" x14ac:dyDescent="0.3">
      <c r="A39" s="1"/>
      <c r="B39" s="93" t="s">
        <v>14</v>
      </c>
      <c r="C39" s="91">
        <v>30</v>
      </c>
      <c r="D39" s="98">
        <v>1</v>
      </c>
      <c r="E39" s="9">
        <f t="shared" si="15"/>
        <v>30</v>
      </c>
      <c r="F39" s="19">
        <v>2</v>
      </c>
      <c r="G39" s="8">
        <f t="shared" si="3"/>
        <v>60</v>
      </c>
      <c r="H39" s="103">
        <f t="shared" si="16"/>
        <v>30</v>
      </c>
      <c r="I39" s="107">
        <f t="shared" si="17"/>
        <v>1</v>
      </c>
      <c r="J39" s="153">
        <f t="shared" si="18"/>
        <v>2</v>
      </c>
      <c r="K39" s="154">
        <f t="shared" si="19"/>
        <v>60</v>
      </c>
      <c r="L39" s="155">
        <f t="shared" si="6"/>
        <v>30</v>
      </c>
      <c r="M39" s="156">
        <f t="shared" si="7"/>
        <v>1</v>
      </c>
    </row>
    <row r="40" spans="1:16" ht="13.5" customHeight="1" x14ac:dyDescent="0.3">
      <c r="A40" s="1"/>
      <c r="B40" s="38" t="s">
        <v>83</v>
      </c>
      <c r="C40" s="100">
        <v>30</v>
      </c>
      <c r="D40" s="98">
        <v>1</v>
      </c>
      <c r="E40" s="9">
        <f t="shared" si="15"/>
        <v>30</v>
      </c>
      <c r="F40" s="19">
        <v>2</v>
      </c>
      <c r="G40" s="8">
        <f t="shared" si="3"/>
        <v>60</v>
      </c>
      <c r="H40" s="103">
        <f t="shared" si="16"/>
        <v>30</v>
      </c>
      <c r="I40" s="107">
        <f t="shared" si="17"/>
        <v>1</v>
      </c>
      <c r="J40" s="153">
        <f t="shared" si="18"/>
        <v>2</v>
      </c>
      <c r="K40" s="154">
        <f t="shared" si="19"/>
        <v>60</v>
      </c>
      <c r="L40" s="155">
        <f t="shared" si="6"/>
        <v>30</v>
      </c>
      <c r="M40" s="156">
        <f t="shared" si="7"/>
        <v>1</v>
      </c>
    </row>
    <row r="41" spans="1:16" ht="13.5" customHeight="1" x14ac:dyDescent="0.3">
      <c r="A41" s="1"/>
      <c r="B41" s="93" t="s">
        <v>61</v>
      </c>
      <c r="C41" s="101">
        <v>30</v>
      </c>
      <c r="D41" s="98">
        <v>1</v>
      </c>
      <c r="E41" s="9">
        <f t="shared" si="15"/>
        <v>30</v>
      </c>
      <c r="F41" s="19">
        <v>2</v>
      </c>
      <c r="G41" s="8">
        <f t="shared" si="3"/>
        <v>60</v>
      </c>
      <c r="H41" s="103">
        <f t="shared" si="16"/>
        <v>30</v>
      </c>
      <c r="I41" s="107">
        <f t="shared" si="17"/>
        <v>1</v>
      </c>
      <c r="J41" s="153">
        <f t="shared" si="18"/>
        <v>2</v>
      </c>
      <c r="K41" s="154">
        <f t="shared" si="19"/>
        <v>60</v>
      </c>
      <c r="L41" s="155">
        <f t="shared" si="6"/>
        <v>30</v>
      </c>
      <c r="M41" s="156">
        <f t="shared" si="7"/>
        <v>1</v>
      </c>
    </row>
    <row r="42" spans="1:16" ht="13.5" customHeight="1" x14ac:dyDescent="0.3">
      <c r="A42" s="1"/>
      <c r="B42" s="93" t="s">
        <v>23</v>
      </c>
      <c r="C42" s="91">
        <v>30</v>
      </c>
      <c r="D42" s="98">
        <v>1</v>
      </c>
      <c r="E42" s="9">
        <f t="shared" si="15"/>
        <v>30</v>
      </c>
      <c r="F42" s="19">
        <v>2</v>
      </c>
      <c r="G42" s="8">
        <f t="shared" si="3"/>
        <v>60</v>
      </c>
      <c r="H42" s="103">
        <f t="shared" si="16"/>
        <v>30</v>
      </c>
      <c r="I42" s="107">
        <f t="shared" si="17"/>
        <v>1</v>
      </c>
      <c r="J42" s="153">
        <f t="shared" si="18"/>
        <v>2</v>
      </c>
      <c r="K42" s="154">
        <f t="shared" si="19"/>
        <v>60</v>
      </c>
      <c r="L42" s="155">
        <f t="shared" si="6"/>
        <v>30</v>
      </c>
      <c r="M42" s="156">
        <f t="shared" si="7"/>
        <v>1</v>
      </c>
    </row>
    <row r="43" spans="1:16" ht="13.5" customHeight="1" x14ac:dyDescent="0.3">
      <c r="A43" s="1"/>
      <c r="B43" s="93" t="s">
        <v>62</v>
      </c>
      <c r="C43" s="101" t="s">
        <v>25</v>
      </c>
      <c r="D43" s="150" t="s">
        <v>25</v>
      </c>
      <c r="E43" s="21" t="s">
        <v>25</v>
      </c>
      <c r="F43" s="23" t="s">
        <v>25</v>
      </c>
      <c r="G43" s="8" t="s">
        <v>25</v>
      </c>
      <c r="H43" s="103" t="s">
        <v>25</v>
      </c>
      <c r="I43" s="107" t="s">
        <v>25</v>
      </c>
      <c r="J43" s="153" t="str">
        <f t="shared" si="18"/>
        <v xml:space="preserve"> </v>
      </c>
      <c r="K43" s="154" t="str">
        <f t="shared" si="19"/>
        <v xml:space="preserve"> </v>
      </c>
      <c r="L43" s="155" t="str">
        <f t="shared" si="6"/>
        <v xml:space="preserve"> </v>
      </c>
      <c r="M43" s="156" t="str">
        <f t="shared" si="7"/>
        <v xml:space="preserve"> </v>
      </c>
    </row>
    <row r="44" spans="1:16" ht="13.5" customHeight="1" x14ac:dyDescent="0.3">
      <c r="A44" s="1"/>
      <c r="B44" s="235" t="s">
        <v>25</v>
      </c>
      <c r="C44" s="101">
        <v>30</v>
      </c>
      <c r="D44" s="96">
        <v>1</v>
      </c>
      <c r="E44" s="9">
        <f>D44*C44</f>
        <v>30</v>
      </c>
      <c r="F44" s="19">
        <v>2</v>
      </c>
      <c r="G44" s="8">
        <f t="shared" ref="G44:G46" si="20">C44*F44</f>
        <v>60</v>
      </c>
      <c r="H44" s="103">
        <f t="shared" ref="H44:H46" si="21">G44-E44</f>
        <v>30</v>
      </c>
      <c r="I44" s="107">
        <f t="shared" ref="I44:I46" si="22">H44/E44</f>
        <v>1</v>
      </c>
      <c r="J44" s="153">
        <f t="shared" ref="J44:J46" si="23">F44</f>
        <v>2</v>
      </c>
      <c r="K44" s="154">
        <f t="shared" ref="K44:K46" si="24">G44</f>
        <v>60</v>
      </c>
      <c r="L44" s="155">
        <f t="shared" ref="L44:L46" si="25">H44</f>
        <v>30</v>
      </c>
      <c r="M44" s="156">
        <f t="shared" ref="M44:M46" si="26">I44</f>
        <v>1</v>
      </c>
    </row>
    <row r="45" spans="1:16" ht="13.5" customHeight="1" x14ac:dyDescent="0.3">
      <c r="A45" s="1"/>
      <c r="B45" s="235" t="s">
        <v>25</v>
      </c>
      <c r="C45" s="101">
        <v>30</v>
      </c>
      <c r="D45" s="96">
        <v>1</v>
      </c>
      <c r="E45" s="9">
        <f>D45*C45</f>
        <v>30</v>
      </c>
      <c r="F45" s="19">
        <v>2</v>
      </c>
      <c r="G45" s="8">
        <f t="shared" si="20"/>
        <v>60</v>
      </c>
      <c r="H45" s="103">
        <f t="shared" si="21"/>
        <v>30</v>
      </c>
      <c r="I45" s="107">
        <f t="shared" si="22"/>
        <v>1</v>
      </c>
      <c r="J45" s="153">
        <f t="shared" si="23"/>
        <v>2</v>
      </c>
      <c r="K45" s="154">
        <f t="shared" si="24"/>
        <v>60</v>
      </c>
      <c r="L45" s="155">
        <f t="shared" si="25"/>
        <v>30</v>
      </c>
      <c r="M45" s="156">
        <f t="shared" si="26"/>
        <v>1</v>
      </c>
    </row>
    <row r="46" spans="1:16" ht="13.5" customHeight="1" x14ac:dyDescent="0.3">
      <c r="A46" s="1"/>
      <c r="B46" s="235" t="s">
        <v>25</v>
      </c>
      <c r="C46" s="101">
        <v>30</v>
      </c>
      <c r="D46" s="96">
        <v>1</v>
      </c>
      <c r="E46" s="9">
        <f>D46*C46</f>
        <v>30</v>
      </c>
      <c r="F46" s="19">
        <v>2</v>
      </c>
      <c r="G46" s="8">
        <f t="shared" si="20"/>
        <v>60</v>
      </c>
      <c r="H46" s="103">
        <f t="shared" si="21"/>
        <v>30</v>
      </c>
      <c r="I46" s="107">
        <f t="shared" si="22"/>
        <v>1</v>
      </c>
      <c r="J46" s="153">
        <f t="shared" si="23"/>
        <v>2</v>
      </c>
      <c r="K46" s="154">
        <f t="shared" si="24"/>
        <v>60</v>
      </c>
      <c r="L46" s="155">
        <f t="shared" si="25"/>
        <v>30</v>
      </c>
      <c r="M46" s="156">
        <f t="shared" si="26"/>
        <v>1</v>
      </c>
    </row>
    <row r="47" spans="1:16" ht="13.5" customHeight="1" x14ac:dyDescent="0.3">
      <c r="A47" s="1"/>
      <c r="B47" s="235" t="s">
        <v>25</v>
      </c>
      <c r="C47" s="101" t="s">
        <v>25</v>
      </c>
      <c r="D47" s="150" t="s">
        <v>25</v>
      </c>
      <c r="E47" s="21" t="s">
        <v>25</v>
      </c>
      <c r="F47" s="150" t="s">
        <v>25</v>
      </c>
      <c r="G47" s="8" t="s">
        <v>25</v>
      </c>
      <c r="H47" s="103" t="s">
        <v>25</v>
      </c>
      <c r="I47" s="107" t="s">
        <v>25</v>
      </c>
      <c r="J47" s="153" t="str">
        <f t="shared" si="18"/>
        <v xml:space="preserve"> </v>
      </c>
      <c r="K47" s="154" t="str">
        <f t="shared" si="19"/>
        <v xml:space="preserve"> </v>
      </c>
      <c r="L47" s="155" t="str">
        <f t="shared" si="6"/>
        <v xml:space="preserve"> </v>
      </c>
      <c r="M47" s="156" t="str">
        <f t="shared" si="7"/>
        <v xml:space="preserve"> </v>
      </c>
    </row>
    <row r="48" spans="1:16" ht="13.5" customHeight="1" x14ac:dyDescent="0.3">
      <c r="A48" s="1"/>
      <c r="B48" s="151" t="s">
        <v>25</v>
      </c>
      <c r="C48" s="102" t="s">
        <v>25</v>
      </c>
      <c r="D48" s="177" t="s">
        <v>25</v>
      </c>
      <c r="E48" s="41" t="s">
        <v>25</v>
      </c>
      <c r="F48" s="177" t="s">
        <v>25</v>
      </c>
      <c r="G48" s="10" t="s">
        <v>25</v>
      </c>
      <c r="H48" s="178" t="s">
        <v>25</v>
      </c>
      <c r="I48" s="179" t="s">
        <v>25</v>
      </c>
      <c r="J48" s="202" t="str">
        <f t="shared" si="18"/>
        <v xml:space="preserve"> </v>
      </c>
      <c r="K48" s="203" t="str">
        <f t="shared" si="19"/>
        <v xml:space="preserve"> </v>
      </c>
      <c r="L48" s="204" t="str">
        <f t="shared" si="6"/>
        <v xml:space="preserve"> </v>
      </c>
      <c r="M48" s="205" t="str">
        <f t="shared" si="7"/>
        <v xml:space="preserve"> </v>
      </c>
    </row>
    <row r="49" spans="1:13" s="51" customFormat="1" ht="13.5" customHeight="1" x14ac:dyDescent="0.3">
      <c r="A49" s="190"/>
      <c r="B49" s="184" t="s">
        <v>140</v>
      </c>
      <c r="C49" s="185">
        <v>30</v>
      </c>
      <c r="D49" s="186">
        <f>E49/C49</f>
        <v>10.133333333333333</v>
      </c>
      <c r="E49" s="201">
        <f>SUM(E34:E48)</f>
        <v>304</v>
      </c>
      <c r="F49" s="186">
        <f>G49/C49</f>
        <v>20.266666666666666</v>
      </c>
      <c r="G49" s="188">
        <f>SUM(G34:G48)</f>
        <v>608</v>
      </c>
      <c r="H49" s="186">
        <f>G49-E49</f>
        <v>304</v>
      </c>
      <c r="I49" s="189">
        <f t="shared" si="17"/>
        <v>1</v>
      </c>
      <c r="J49" s="206">
        <f t="shared" si="18"/>
        <v>20.266666666666666</v>
      </c>
      <c r="K49" s="207">
        <f t="shared" si="19"/>
        <v>608</v>
      </c>
      <c r="L49" s="208">
        <f t="shared" si="6"/>
        <v>304</v>
      </c>
      <c r="M49" s="265">
        <f t="shared" si="7"/>
        <v>1</v>
      </c>
    </row>
    <row r="50" spans="1:13" s="51" customFormat="1" ht="13.5" customHeight="1" x14ac:dyDescent="0.3">
      <c r="A50" s="49"/>
      <c r="B50" s="191"/>
      <c r="C50" s="192"/>
      <c r="D50" s="193"/>
      <c r="E50" s="50"/>
      <c r="F50" s="193"/>
      <c r="G50" s="194"/>
      <c r="H50" s="195"/>
      <c r="I50" s="196"/>
      <c r="J50" s="197"/>
      <c r="K50" s="198"/>
      <c r="L50" s="199" t="s">
        <v>25</v>
      </c>
      <c r="M50" s="200" t="s">
        <v>25</v>
      </c>
    </row>
    <row r="51" spans="1:13" ht="15" customHeight="1" thickBot="1" x14ac:dyDescent="0.4">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x14ac:dyDescent="0.35">
      <c r="A52" s="115"/>
      <c r="B52" s="26"/>
      <c r="C52" s="26"/>
      <c r="D52" s="27"/>
      <c r="E52" s="27"/>
      <c r="F52" s="27"/>
      <c r="G52" s="27"/>
      <c r="H52" s="27"/>
      <c r="I52" s="27"/>
      <c r="J52" s="27"/>
      <c r="K52" s="27"/>
      <c r="L52" s="26"/>
      <c r="M52" s="39"/>
    </row>
    <row r="53" spans="1:13" ht="15" customHeight="1" x14ac:dyDescent="0.35">
      <c r="A53" s="77" t="s">
        <v>15</v>
      </c>
      <c r="B53" s="217" t="s">
        <v>135</v>
      </c>
      <c r="C53" s="218">
        <v>30</v>
      </c>
      <c r="D53" s="219">
        <f>E53/C53</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x14ac:dyDescent="0.4">
      <c r="A54" s="78" t="s">
        <v>17</v>
      </c>
      <c r="B54" s="224" t="s">
        <v>136</v>
      </c>
      <c r="C54" s="225">
        <v>30</v>
      </c>
      <c r="D54" s="226">
        <f>E54/C54</f>
        <v>23.333333333333332</v>
      </c>
      <c r="E54" s="227">
        <f>E9+E51</f>
        <v>700</v>
      </c>
      <c r="F54" s="228">
        <f>G54/C54</f>
        <v>46.666666666666664</v>
      </c>
      <c r="G54" s="229">
        <f>G9+G51</f>
        <v>1400</v>
      </c>
      <c r="H54" s="226">
        <f>G54-E54</f>
        <v>700</v>
      </c>
      <c r="I54" s="230">
        <f>H54/E54</f>
        <v>1</v>
      </c>
      <c r="J54" s="146" t="s">
        <v>218</v>
      </c>
      <c r="K54" s="147"/>
      <c r="L54" s="119">
        <f>K53-G53</f>
        <v>0</v>
      </c>
      <c r="M54" s="149">
        <f>L54/G53</f>
        <v>0</v>
      </c>
    </row>
    <row r="55" spans="1:13" ht="9" customHeight="1" thickBot="1" x14ac:dyDescent="0.35">
      <c r="A55" s="115"/>
      <c r="B55" s="26"/>
      <c r="C55" s="26"/>
      <c r="D55" s="27"/>
      <c r="E55" s="27"/>
      <c r="F55" s="27"/>
      <c r="G55" s="27"/>
      <c r="H55" s="27"/>
      <c r="I55" s="27"/>
      <c r="J55" s="27"/>
      <c r="K55" s="27"/>
      <c r="L55" s="26"/>
      <c r="M55" s="39"/>
    </row>
    <row r="56" spans="1:13" ht="13.5" customHeight="1" x14ac:dyDescent="0.35">
      <c r="A56" s="28" t="s">
        <v>19</v>
      </c>
      <c r="B56" s="280" t="s">
        <v>137</v>
      </c>
      <c r="C56" s="110"/>
      <c r="D56" s="671" t="s">
        <v>20</v>
      </c>
      <c r="E56" s="672"/>
      <c r="F56" s="671" t="s">
        <v>21</v>
      </c>
      <c r="G56" s="674"/>
      <c r="H56" s="671"/>
      <c r="I56" s="675"/>
      <c r="J56" s="677" t="s">
        <v>145</v>
      </c>
      <c r="K56" s="678"/>
      <c r="L56" s="678"/>
      <c r="M56" s="679"/>
    </row>
    <row r="57" spans="1:13" ht="13.5" customHeight="1" x14ac:dyDescent="0.3">
      <c r="A57" s="1"/>
      <c r="B57" s="109" t="s">
        <v>220</v>
      </c>
      <c r="C57" s="29"/>
      <c r="D57" s="645">
        <f>'UnderGrad&amp;GradPeerLimits'!$B$6</f>
        <v>9221.003333333334</v>
      </c>
      <c r="E57" s="673"/>
      <c r="F57" s="645">
        <f>'UnderGrad&amp;GradPeerLimits'!$D$6</f>
        <v>26219.994999999999</v>
      </c>
      <c r="G57" s="646"/>
      <c r="H57" s="645"/>
      <c r="I57" s="673"/>
      <c r="J57" s="680"/>
      <c r="K57" s="681"/>
      <c r="L57" s="681"/>
      <c r="M57" s="682"/>
    </row>
    <row r="58" spans="1:13" ht="13.5" customHeight="1" x14ac:dyDescent="0.3">
      <c r="A58" s="1"/>
      <c r="B58" s="109" t="s">
        <v>221</v>
      </c>
      <c r="C58" s="86"/>
      <c r="D58" s="647">
        <f>G53</f>
        <v>1340</v>
      </c>
      <c r="E58" s="663"/>
      <c r="F58" s="647">
        <f>G54</f>
        <v>1400</v>
      </c>
      <c r="G58" s="646"/>
      <c r="H58" s="647"/>
      <c r="I58" s="660"/>
      <c r="J58" s="683"/>
      <c r="K58" s="684"/>
      <c r="L58" s="684"/>
      <c r="M58" s="685"/>
    </row>
    <row r="59" spans="1:13" ht="13.5" customHeight="1" x14ac:dyDescent="0.3">
      <c r="A59" s="1"/>
      <c r="B59" s="109" t="s">
        <v>28</v>
      </c>
      <c r="C59" s="87"/>
      <c r="D59" s="647">
        <f>D57-D58</f>
        <v>7881.003333333334</v>
      </c>
      <c r="E59" s="663"/>
      <c r="F59" s="647">
        <f>F57-F58</f>
        <v>24819.994999999999</v>
      </c>
      <c r="G59" s="646"/>
      <c r="H59" s="647" t="s">
        <v>25</v>
      </c>
      <c r="I59" s="660"/>
      <c r="J59" s="645" t="s">
        <v>25</v>
      </c>
      <c r="K59" s="654"/>
      <c r="L59" s="654"/>
      <c r="M59" s="655"/>
    </row>
    <row r="60" spans="1:13" ht="13.5" customHeight="1" x14ac:dyDescent="0.3">
      <c r="A60" s="1"/>
      <c r="B60" s="56" t="s">
        <v>27</v>
      </c>
      <c r="C60" s="92"/>
      <c r="D60" s="648">
        <f>D58/D57</f>
        <v>0.14532041162548831</v>
      </c>
      <c r="E60" s="664"/>
      <c r="F60" s="648">
        <f>F58/F57</f>
        <v>5.3394365635843946E-2</v>
      </c>
      <c r="G60" s="646"/>
      <c r="H60" s="648" t="s">
        <v>25</v>
      </c>
      <c r="I60" s="676"/>
      <c r="J60" s="651" t="s">
        <v>25</v>
      </c>
      <c r="K60" s="652"/>
      <c r="L60" s="652"/>
      <c r="M60" s="653"/>
    </row>
    <row r="61" spans="1:13" ht="13.5" customHeight="1" thickBot="1" x14ac:dyDescent="0.35">
      <c r="A61" s="40"/>
      <c r="B61" s="64" t="s">
        <v>236</v>
      </c>
      <c r="C61" s="108"/>
      <c r="D61" s="665">
        <f>I53</f>
        <v>1</v>
      </c>
      <c r="E61" s="666"/>
      <c r="F61" s="649">
        <f>I54</f>
        <v>1</v>
      </c>
      <c r="G61" s="650"/>
      <c r="H61" s="649" t="s">
        <v>25</v>
      </c>
      <c r="I61" s="659"/>
      <c r="J61" s="656" t="s">
        <v>25</v>
      </c>
      <c r="K61" s="657"/>
      <c r="L61" s="657"/>
      <c r="M61" s="658"/>
    </row>
    <row r="62" spans="1:13" ht="18" customHeight="1" x14ac:dyDescent="0.3">
      <c r="A62" s="667" t="s">
        <v>160</v>
      </c>
      <c r="B62" s="667"/>
      <c r="C62" s="667"/>
      <c r="D62" s="667"/>
      <c r="E62" s="667"/>
      <c r="F62" s="667"/>
      <c r="G62" s="667"/>
      <c r="H62" s="667"/>
      <c r="I62" s="667"/>
      <c r="J62" s="667"/>
      <c r="K62" s="667"/>
      <c r="L62" s="668"/>
      <c r="M62" s="668"/>
    </row>
    <row r="63" spans="1:13" ht="30" customHeight="1" x14ac:dyDescent="0.3">
      <c r="A63" s="643" t="s">
        <v>161</v>
      </c>
      <c r="B63" s="643"/>
      <c r="C63" s="643"/>
      <c r="D63" s="643"/>
      <c r="E63" s="643"/>
      <c r="F63" s="643"/>
      <c r="G63" s="643"/>
      <c r="H63" s="643"/>
      <c r="I63" s="643"/>
      <c r="J63" s="643"/>
      <c r="K63" s="643"/>
    </row>
    <row r="67" spans="4:8" x14ac:dyDescent="0.3">
      <c r="H67" t="s">
        <v>25</v>
      </c>
    </row>
    <row r="69" spans="4:8" x14ac:dyDescent="0.3">
      <c r="D69" t="s">
        <v>25</v>
      </c>
    </row>
  </sheetData>
  <mergeCells count="33">
    <mergeCell ref="A62:M62"/>
    <mergeCell ref="F3:I3"/>
    <mergeCell ref="D56:E56"/>
    <mergeCell ref="D57:E57"/>
    <mergeCell ref="D58:E58"/>
    <mergeCell ref="F56:G56"/>
    <mergeCell ref="H56:I56"/>
    <mergeCell ref="H57:I57"/>
    <mergeCell ref="H58:I58"/>
    <mergeCell ref="H60:I60"/>
    <mergeCell ref="J56:M58"/>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1:F1"/>
    <mergeCell ref="J3:M3"/>
    <mergeCell ref="J11:M13"/>
    <mergeCell ref="G1:M1"/>
    <mergeCell ref="C3:C4"/>
    <mergeCell ref="A3:A4"/>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FY16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P69"/>
  <sheetViews>
    <sheetView zoomScaleNormal="100" workbookViewId="0">
      <selection sqref="A1:F1"/>
    </sheetView>
  </sheetViews>
  <sheetFormatPr defaultRowHeight="13" x14ac:dyDescent="0.3"/>
  <cols>
    <col min="1" max="1" width="3.19921875" customWidth="1"/>
    <col min="2" max="2" width="40.796875" customWidth="1"/>
    <col min="3" max="4" width="10.796875" customWidth="1"/>
    <col min="5" max="5" width="11.69921875" customWidth="1"/>
    <col min="6" max="6" width="10.796875" customWidth="1"/>
    <col min="7" max="7" width="11.796875" customWidth="1"/>
    <col min="8" max="11" width="10.796875" customWidth="1"/>
    <col min="12" max="12" width="10.19921875" customWidth="1"/>
    <col min="13" max="13" width="10.796875" customWidth="1"/>
  </cols>
  <sheetData>
    <row r="1" spans="1:13" ht="21" customHeight="1" x14ac:dyDescent="0.3">
      <c r="A1" s="622" t="s">
        <v>138</v>
      </c>
      <c r="B1" s="622"/>
      <c r="C1" s="622"/>
      <c r="D1" s="622"/>
      <c r="E1" s="622"/>
      <c r="F1" s="622"/>
      <c r="G1" s="622" t="s">
        <v>82</v>
      </c>
      <c r="H1" s="622"/>
      <c r="I1" s="622"/>
      <c r="J1" s="622"/>
      <c r="K1" s="622"/>
      <c r="L1" s="622"/>
      <c r="M1" s="622"/>
    </row>
    <row r="2" spans="1:13" ht="12" customHeight="1" thickBot="1" x14ac:dyDescent="0.35"/>
    <row r="3" spans="1:13" ht="14.25" customHeight="1" x14ac:dyDescent="0.3">
      <c r="A3" s="641" t="s">
        <v>25</v>
      </c>
      <c r="B3" s="661" t="s">
        <v>172</v>
      </c>
      <c r="C3" s="639" t="s">
        <v>76</v>
      </c>
      <c r="D3" s="623" t="s">
        <v>229</v>
      </c>
      <c r="E3" s="644"/>
      <c r="F3" s="623" t="s">
        <v>212</v>
      </c>
      <c r="G3" s="669"/>
      <c r="H3" s="670"/>
      <c r="I3" s="670"/>
      <c r="J3" s="623" t="s">
        <v>215</v>
      </c>
      <c r="K3" s="624"/>
      <c r="L3" s="625"/>
      <c r="M3" s="626"/>
    </row>
    <row r="4" spans="1:13" ht="42.75" customHeight="1" thickBot="1" x14ac:dyDescent="0.35">
      <c r="A4" s="642"/>
      <c r="B4" s="662"/>
      <c r="C4" s="640"/>
      <c r="D4" s="33" t="s">
        <v>230</v>
      </c>
      <c r="E4" s="32" t="s">
        <v>1</v>
      </c>
      <c r="F4" s="105" t="s">
        <v>216</v>
      </c>
      <c r="G4" s="104" t="s">
        <v>1</v>
      </c>
      <c r="H4" s="104" t="s">
        <v>233</v>
      </c>
      <c r="I4" s="54" t="s">
        <v>234</v>
      </c>
      <c r="J4" s="317" t="s">
        <v>217</v>
      </c>
      <c r="K4" s="54" t="s">
        <v>1</v>
      </c>
      <c r="L4" s="116" t="s">
        <v>233</v>
      </c>
      <c r="M4" s="112" t="s">
        <v>235</v>
      </c>
    </row>
    <row r="5" spans="1:13" ht="15" customHeight="1" x14ac:dyDescent="0.3">
      <c r="A5" s="171" t="s">
        <v>0</v>
      </c>
      <c r="B5" s="176" t="s">
        <v>171</v>
      </c>
      <c r="C5" s="163"/>
      <c r="D5" s="164"/>
      <c r="E5" s="165"/>
      <c r="F5" s="166"/>
      <c r="G5" s="167"/>
      <c r="H5" s="168"/>
      <c r="I5" s="315"/>
      <c r="J5" s="318"/>
      <c r="K5" s="152"/>
      <c r="L5" s="152"/>
      <c r="M5" s="3"/>
    </row>
    <row r="6" spans="1:13" ht="9" customHeight="1" x14ac:dyDescent="0.3">
      <c r="A6" s="172"/>
      <c r="B6" s="55"/>
      <c r="C6" s="90"/>
      <c r="D6" s="12"/>
      <c r="E6" s="3"/>
      <c r="F6" s="106"/>
      <c r="G6" s="18"/>
      <c r="H6" s="4"/>
      <c r="I6" s="5"/>
      <c r="J6" s="318"/>
      <c r="K6" s="152"/>
      <c r="L6" s="152"/>
      <c r="M6" s="3"/>
    </row>
    <row r="7" spans="1:13" ht="15" customHeight="1" x14ac:dyDescent="0.35">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x14ac:dyDescent="0.35">
      <c r="A8" s="11"/>
      <c r="B8" s="123" t="s">
        <v>3</v>
      </c>
      <c r="C8" s="124">
        <v>30</v>
      </c>
      <c r="D8" s="125">
        <v>1</v>
      </c>
      <c r="E8" s="174">
        <f>+D8*C8</f>
        <v>30</v>
      </c>
      <c r="F8" s="126">
        <v>2</v>
      </c>
      <c r="G8" s="127">
        <f>C8*F8</f>
        <v>60</v>
      </c>
      <c r="H8" s="128">
        <f>G8-E8</f>
        <v>30</v>
      </c>
      <c r="I8" s="213">
        <f>H8/E8</f>
        <v>1</v>
      </c>
      <c r="J8" s="320" t="s">
        <v>218</v>
      </c>
      <c r="K8" s="214"/>
      <c r="L8" s="216">
        <f>K7-G7</f>
        <v>0</v>
      </c>
      <c r="M8" s="783">
        <f>L8/G7</f>
        <v>0</v>
      </c>
    </row>
    <row r="9" spans="1:13" ht="15" customHeight="1" thickBot="1" x14ac:dyDescent="0.4">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x14ac:dyDescent="0.35">
      <c r="A10" s="115"/>
      <c r="B10" s="160"/>
      <c r="C10" s="160"/>
      <c r="D10" s="161"/>
      <c r="E10" s="161"/>
      <c r="F10" s="162"/>
      <c r="G10" s="162"/>
      <c r="H10" s="162"/>
      <c r="I10" s="162"/>
      <c r="J10" s="117"/>
      <c r="K10" s="118"/>
      <c r="L10" s="26"/>
      <c r="M10" s="170"/>
    </row>
    <row r="11" spans="1:13" ht="15" customHeight="1" x14ac:dyDescent="0.3">
      <c r="A11" s="171" t="s">
        <v>5</v>
      </c>
      <c r="B11" s="176" t="s">
        <v>26</v>
      </c>
      <c r="C11" s="99"/>
      <c r="D11" s="4"/>
      <c r="E11" s="3"/>
      <c r="F11" s="12"/>
      <c r="G11" s="2"/>
      <c r="H11" s="12"/>
      <c r="I11" s="3"/>
      <c r="J11" s="627" t="s">
        <v>219</v>
      </c>
      <c r="K11" s="628"/>
      <c r="L11" s="629"/>
      <c r="M11" s="630"/>
    </row>
    <row r="12" spans="1:13" ht="9" customHeight="1" x14ac:dyDescent="0.3">
      <c r="A12" s="172"/>
      <c r="B12" s="55"/>
      <c r="C12" s="99"/>
      <c r="D12" s="4"/>
      <c r="E12" s="3"/>
      <c r="F12" s="12"/>
      <c r="G12" s="2"/>
      <c r="H12" s="12"/>
      <c r="I12" s="3"/>
      <c r="J12" s="631"/>
      <c r="K12" s="632"/>
      <c r="L12" s="633"/>
      <c r="M12" s="634"/>
    </row>
    <row r="13" spans="1:13" ht="11.25" customHeight="1" x14ac:dyDescent="0.3">
      <c r="A13" s="1"/>
      <c r="B13" s="92" t="s">
        <v>174</v>
      </c>
      <c r="C13" s="91"/>
      <c r="D13" s="96"/>
      <c r="E13" s="9"/>
      <c r="F13" s="19"/>
      <c r="G13" s="8"/>
      <c r="H13" s="84"/>
      <c r="I13" s="85"/>
      <c r="J13" s="635"/>
      <c r="K13" s="636"/>
      <c r="L13" s="637"/>
      <c r="M13" s="638"/>
    </row>
    <row r="14" spans="1:13" x14ac:dyDescent="0.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x14ac:dyDescent="0.3">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x14ac:dyDescent="0.3">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x14ac:dyDescent="0.3">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x14ac:dyDescent="0.3">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x14ac:dyDescent="0.3">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x14ac:dyDescent="0.3">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x14ac:dyDescent="0.3">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x14ac:dyDescent="0.3">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x14ac:dyDescent="0.3">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x14ac:dyDescent="0.3">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x14ac:dyDescent="0.3">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x14ac:dyDescent="0.3">
      <c r="A26" s="1"/>
      <c r="B26" s="111"/>
      <c r="C26" s="101">
        <v>30</v>
      </c>
      <c r="D26" s="96">
        <v>1</v>
      </c>
      <c r="E26" s="9">
        <f>D26*C26</f>
        <v>30</v>
      </c>
      <c r="F26" s="19">
        <v>2</v>
      </c>
      <c r="G26" s="8">
        <f t="shared" ref="G26:G28" si="5">C26*F26</f>
        <v>60</v>
      </c>
      <c r="H26" s="103">
        <f t="shared" ref="H26:H28" si="6">G26-E26</f>
        <v>30</v>
      </c>
      <c r="I26" s="107">
        <f t="shared" ref="I26:I28" si="7">H26/E26</f>
        <v>1</v>
      </c>
      <c r="J26" s="153">
        <f t="shared" si="4"/>
        <v>2</v>
      </c>
      <c r="K26" s="154">
        <f t="shared" si="4"/>
        <v>60</v>
      </c>
      <c r="L26" s="155">
        <f t="shared" si="4"/>
        <v>30</v>
      </c>
      <c r="M26" s="156">
        <f t="shared" si="4"/>
        <v>1</v>
      </c>
    </row>
    <row r="27" spans="1:16" ht="13.5" customHeight="1" x14ac:dyDescent="0.3">
      <c r="A27" s="1"/>
      <c r="B27" s="111"/>
      <c r="C27" s="101">
        <v>30</v>
      </c>
      <c r="D27" s="96">
        <v>1</v>
      </c>
      <c r="E27" s="9">
        <f>D27*C27</f>
        <v>30</v>
      </c>
      <c r="F27" s="19">
        <v>2</v>
      </c>
      <c r="G27" s="8">
        <f t="shared" si="5"/>
        <v>60</v>
      </c>
      <c r="H27" s="103">
        <f t="shared" si="6"/>
        <v>30</v>
      </c>
      <c r="I27" s="107">
        <f t="shared" si="7"/>
        <v>1</v>
      </c>
      <c r="J27" s="153">
        <f t="shared" si="4"/>
        <v>2</v>
      </c>
      <c r="K27" s="154">
        <f t="shared" si="4"/>
        <v>60</v>
      </c>
      <c r="L27" s="155">
        <f t="shared" si="4"/>
        <v>30</v>
      </c>
      <c r="M27" s="156">
        <f t="shared" si="4"/>
        <v>1</v>
      </c>
    </row>
    <row r="28" spans="1:16" ht="13.5" customHeight="1" x14ac:dyDescent="0.3">
      <c r="A28" s="1"/>
      <c r="B28" s="111"/>
      <c r="C28" s="101">
        <v>30</v>
      </c>
      <c r="D28" s="96">
        <v>1</v>
      </c>
      <c r="E28" s="9">
        <f>D28*C28</f>
        <v>30</v>
      </c>
      <c r="F28" s="19">
        <v>2</v>
      </c>
      <c r="G28" s="8">
        <f t="shared" si="5"/>
        <v>60</v>
      </c>
      <c r="H28" s="103">
        <f t="shared" si="6"/>
        <v>30</v>
      </c>
      <c r="I28" s="107">
        <f t="shared" si="7"/>
        <v>1</v>
      </c>
      <c r="J28" s="153">
        <f t="shared" si="4"/>
        <v>2</v>
      </c>
      <c r="K28" s="154">
        <f t="shared" si="4"/>
        <v>60</v>
      </c>
      <c r="L28" s="155">
        <f t="shared" si="4"/>
        <v>30</v>
      </c>
      <c r="M28" s="156">
        <f t="shared" si="4"/>
        <v>1</v>
      </c>
    </row>
    <row r="29" spans="1:16" ht="13.5" customHeight="1" x14ac:dyDescent="0.3">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x14ac:dyDescent="0.3">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x14ac:dyDescent="0.3">
      <c r="A31" s="11"/>
      <c r="B31" s="184" t="s">
        <v>139</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x14ac:dyDescent="0.3">
      <c r="A32" s="43"/>
      <c r="B32" s="180"/>
      <c r="C32" s="181"/>
      <c r="D32" s="182"/>
      <c r="E32" s="183"/>
      <c r="F32" s="182"/>
      <c r="G32" s="14" t="s">
        <v>25</v>
      </c>
      <c r="H32" s="14"/>
      <c r="I32" s="15"/>
      <c r="J32" s="209"/>
      <c r="K32" s="210"/>
      <c r="L32" s="211" t="s">
        <v>25</v>
      </c>
      <c r="M32" s="212" t="s">
        <v>25</v>
      </c>
    </row>
    <row r="33" spans="1:16" ht="13.5" customHeight="1" x14ac:dyDescent="0.3">
      <c r="A33" s="1"/>
      <c r="B33" s="88" t="s">
        <v>173</v>
      </c>
      <c r="C33" s="113"/>
      <c r="D33" s="16"/>
      <c r="E33" s="114"/>
      <c r="F33" s="84"/>
      <c r="G33" s="8" t="s">
        <v>25</v>
      </c>
      <c r="H33" s="8"/>
      <c r="I33" s="85"/>
      <c r="J33" s="157"/>
      <c r="K33" s="158"/>
      <c r="L33" s="155" t="s">
        <v>25</v>
      </c>
      <c r="M33" s="156" t="s">
        <v>25</v>
      </c>
    </row>
    <row r="34" spans="1:16" ht="13.5" customHeight="1" x14ac:dyDescent="0.3">
      <c r="A34" s="1"/>
      <c r="B34" s="93" t="s">
        <v>6</v>
      </c>
      <c r="C34" s="91">
        <v>30</v>
      </c>
      <c r="D34" s="98">
        <v>1</v>
      </c>
      <c r="E34" s="9">
        <f t="shared" ref="E34:E42" si="8">D34*C34</f>
        <v>30</v>
      </c>
      <c r="F34" s="19">
        <v>2</v>
      </c>
      <c r="G34" s="8">
        <f t="shared" si="3"/>
        <v>60</v>
      </c>
      <c r="H34" s="103">
        <f t="shared" ref="H34:H42" si="9">G34-E34</f>
        <v>30</v>
      </c>
      <c r="I34" s="107">
        <f t="shared" ref="I34:I49" si="10">H34/E34</f>
        <v>1</v>
      </c>
      <c r="J34" s="153">
        <f t="shared" ref="J34:M49" si="11">F34</f>
        <v>2</v>
      </c>
      <c r="K34" s="154">
        <f t="shared" si="11"/>
        <v>60</v>
      </c>
      <c r="L34" s="155">
        <f t="shared" si="11"/>
        <v>30</v>
      </c>
      <c r="M34" s="156">
        <f t="shared" si="11"/>
        <v>1</v>
      </c>
    </row>
    <row r="35" spans="1:16" ht="13.5" customHeight="1" x14ac:dyDescent="0.3">
      <c r="A35" s="1"/>
      <c r="B35" s="93" t="s">
        <v>7</v>
      </c>
      <c r="C35" s="91">
        <v>30</v>
      </c>
      <c r="D35" s="98">
        <v>1</v>
      </c>
      <c r="E35" s="9">
        <f t="shared" si="8"/>
        <v>30</v>
      </c>
      <c r="F35" s="19">
        <v>2</v>
      </c>
      <c r="G35" s="8">
        <f t="shared" si="3"/>
        <v>60</v>
      </c>
      <c r="H35" s="103">
        <f t="shared" si="9"/>
        <v>30</v>
      </c>
      <c r="I35" s="107">
        <f t="shared" si="10"/>
        <v>1</v>
      </c>
      <c r="J35" s="153">
        <f t="shared" si="11"/>
        <v>2</v>
      </c>
      <c r="K35" s="154">
        <f t="shared" si="11"/>
        <v>60</v>
      </c>
      <c r="L35" s="155">
        <f t="shared" si="11"/>
        <v>30</v>
      </c>
      <c r="M35" s="156">
        <f t="shared" si="11"/>
        <v>1</v>
      </c>
    </row>
    <row r="36" spans="1:16" ht="13.5" customHeight="1" x14ac:dyDescent="0.3">
      <c r="A36" s="1"/>
      <c r="B36" s="93" t="s">
        <v>8</v>
      </c>
      <c r="C36" s="91">
        <v>30</v>
      </c>
      <c r="D36" s="98">
        <v>1</v>
      </c>
      <c r="E36" s="9">
        <f t="shared" si="8"/>
        <v>30</v>
      </c>
      <c r="F36" s="19">
        <v>2</v>
      </c>
      <c r="G36" s="8">
        <f t="shared" si="3"/>
        <v>60</v>
      </c>
      <c r="H36" s="103">
        <f t="shared" si="9"/>
        <v>30</v>
      </c>
      <c r="I36" s="107">
        <f t="shared" si="10"/>
        <v>1</v>
      </c>
      <c r="J36" s="153">
        <f t="shared" si="11"/>
        <v>2</v>
      </c>
      <c r="K36" s="154">
        <f t="shared" si="11"/>
        <v>60</v>
      </c>
      <c r="L36" s="155">
        <f t="shared" si="11"/>
        <v>30</v>
      </c>
      <c r="M36" s="156">
        <f t="shared" si="11"/>
        <v>1</v>
      </c>
    </row>
    <row r="37" spans="1:16" ht="13.5" customHeight="1" x14ac:dyDescent="0.3">
      <c r="A37" s="1"/>
      <c r="B37" s="93" t="s">
        <v>9</v>
      </c>
      <c r="C37" s="101">
        <v>2</v>
      </c>
      <c r="D37" s="98">
        <v>1</v>
      </c>
      <c r="E37" s="9">
        <f t="shared" si="8"/>
        <v>2</v>
      </c>
      <c r="F37" s="19">
        <v>2</v>
      </c>
      <c r="G37" s="8">
        <f t="shared" si="3"/>
        <v>4</v>
      </c>
      <c r="H37" s="103">
        <f t="shared" si="9"/>
        <v>2</v>
      </c>
      <c r="I37" s="107">
        <f t="shared" si="10"/>
        <v>1</v>
      </c>
      <c r="J37" s="153">
        <f t="shared" si="11"/>
        <v>2</v>
      </c>
      <c r="K37" s="154">
        <f t="shared" si="11"/>
        <v>4</v>
      </c>
      <c r="L37" s="155">
        <f t="shared" si="11"/>
        <v>2</v>
      </c>
      <c r="M37" s="156">
        <f t="shared" si="11"/>
        <v>1</v>
      </c>
      <c r="P37" t="s">
        <v>25</v>
      </c>
    </row>
    <row r="38" spans="1:16" ht="13.5" customHeight="1" x14ac:dyDescent="0.3">
      <c r="A38" s="1"/>
      <c r="B38" s="93" t="s">
        <v>10</v>
      </c>
      <c r="C38" s="91">
        <v>2</v>
      </c>
      <c r="D38" s="98">
        <v>1</v>
      </c>
      <c r="E38" s="9">
        <f t="shared" si="8"/>
        <v>2</v>
      </c>
      <c r="F38" s="19">
        <v>2</v>
      </c>
      <c r="G38" s="8">
        <f t="shared" si="3"/>
        <v>4</v>
      </c>
      <c r="H38" s="103">
        <f t="shared" si="9"/>
        <v>2</v>
      </c>
      <c r="I38" s="107">
        <f t="shared" si="10"/>
        <v>1</v>
      </c>
      <c r="J38" s="153">
        <f t="shared" si="11"/>
        <v>2</v>
      </c>
      <c r="K38" s="154">
        <f t="shared" si="11"/>
        <v>4</v>
      </c>
      <c r="L38" s="155">
        <f t="shared" si="11"/>
        <v>2</v>
      </c>
      <c r="M38" s="156">
        <f t="shared" si="11"/>
        <v>1</v>
      </c>
    </row>
    <row r="39" spans="1:16" ht="13.5" customHeight="1" x14ac:dyDescent="0.3">
      <c r="A39" s="1"/>
      <c r="B39" s="93" t="s">
        <v>14</v>
      </c>
      <c r="C39" s="91">
        <v>30</v>
      </c>
      <c r="D39" s="98">
        <v>1</v>
      </c>
      <c r="E39" s="9">
        <f t="shared" si="8"/>
        <v>30</v>
      </c>
      <c r="F39" s="19">
        <v>2</v>
      </c>
      <c r="G39" s="8">
        <f t="shared" si="3"/>
        <v>60</v>
      </c>
      <c r="H39" s="103">
        <f t="shared" si="9"/>
        <v>30</v>
      </c>
      <c r="I39" s="107">
        <f t="shared" si="10"/>
        <v>1</v>
      </c>
      <c r="J39" s="153">
        <f t="shared" si="11"/>
        <v>2</v>
      </c>
      <c r="K39" s="154">
        <f t="shared" si="11"/>
        <v>60</v>
      </c>
      <c r="L39" s="155">
        <f t="shared" si="11"/>
        <v>30</v>
      </c>
      <c r="M39" s="156">
        <f t="shared" si="11"/>
        <v>1</v>
      </c>
    </row>
    <row r="40" spans="1:16" ht="13.5" customHeight="1" x14ac:dyDescent="0.3">
      <c r="A40" s="1"/>
      <c r="B40" s="38" t="s">
        <v>83</v>
      </c>
      <c r="C40" s="100">
        <v>30</v>
      </c>
      <c r="D40" s="98">
        <v>1</v>
      </c>
      <c r="E40" s="9">
        <f t="shared" si="8"/>
        <v>30</v>
      </c>
      <c r="F40" s="19">
        <v>2</v>
      </c>
      <c r="G40" s="8">
        <f t="shared" si="3"/>
        <v>60</v>
      </c>
      <c r="H40" s="103">
        <f t="shared" si="9"/>
        <v>30</v>
      </c>
      <c r="I40" s="107">
        <f t="shared" si="10"/>
        <v>1</v>
      </c>
      <c r="J40" s="153">
        <f t="shared" si="11"/>
        <v>2</v>
      </c>
      <c r="K40" s="154">
        <f t="shared" si="11"/>
        <v>60</v>
      </c>
      <c r="L40" s="155">
        <f t="shared" si="11"/>
        <v>30</v>
      </c>
      <c r="M40" s="156">
        <f t="shared" si="11"/>
        <v>1</v>
      </c>
    </row>
    <row r="41" spans="1:16" ht="13.5" customHeight="1" x14ac:dyDescent="0.3">
      <c r="A41" s="1"/>
      <c r="B41" s="93" t="s">
        <v>61</v>
      </c>
      <c r="C41" s="101">
        <v>30</v>
      </c>
      <c r="D41" s="98">
        <v>1</v>
      </c>
      <c r="E41" s="9">
        <f t="shared" si="8"/>
        <v>30</v>
      </c>
      <c r="F41" s="19">
        <v>2</v>
      </c>
      <c r="G41" s="8">
        <f t="shared" si="3"/>
        <v>60</v>
      </c>
      <c r="H41" s="103">
        <f t="shared" si="9"/>
        <v>30</v>
      </c>
      <c r="I41" s="107">
        <f t="shared" si="10"/>
        <v>1</v>
      </c>
      <c r="J41" s="153">
        <f t="shared" si="11"/>
        <v>2</v>
      </c>
      <c r="K41" s="154">
        <f t="shared" si="11"/>
        <v>60</v>
      </c>
      <c r="L41" s="155">
        <f t="shared" si="11"/>
        <v>30</v>
      </c>
      <c r="M41" s="156">
        <f t="shared" si="11"/>
        <v>1</v>
      </c>
    </row>
    <row r="42" spans="1:16" ht="13.5" customHeight="1" x14ac:dyDescent="0.3">
      <c r="A42" s="1"/>
      <c r="B42" s="93" t="s">
        <v>23</v>
      </c>
      <c r="C42" s="91">
        <v>30</v>
      </c>
      <c r="D42" s="98">
        <v>1</v>
      </c>
      <c r="E42" s="9">
        <f t="shared" si="8"/>
        <v>30</v>
      </c>
      <c r="F42" s="19">
        <v>2</v>
      </c>
      <c r="G42" s="8">
        <f t="shared" si="3"/>
        <v>60</v>
      </c>
      <c r="H42" s="103">
        <f t="shared" si="9"/>
        <v>30</v>
      </c>
      <c r="I42" s="107">
        <f t="shared" si="10"/>
        <v>1</v>
      </c>
      <c r="J42" s="153">
        <f t="shared" si="11"/>
        <v>2</v>
      </c>
      <c r="K42" s="154">
        <f t="shared" si="11"/>
        <v>60</v>
      </c>
      <c r="L42" s="155">
        <f t="shared" si="11"/>
        <v>30</v>
      </c>
      <c r="M42" s="156">
        <f t="shared" si="11"/>
        <v>1</v>
      </c>
    </row>
    <row r="43" spans="1:16" ht="13.5" customHeight="1" x14ac:dyDescent="0.3">
      <c r="A43" s="1"/>
      <c r="B43" s="93" t="s">
        <v>62</v>
      </c>
      <c r="C43" s="101" t="s">
        <v>25</v>
      </c>
      <c r="D43" s="150" t="s">
        <v>25</v>
      </c>
      <c r="E43" s="21" t="s">
        <v>25</v>
      </c>
      <c r="F43" s="23" t="s">
        <v>25</v>
      </c>
      <c r="G43" s="8" t="s">
        <v>25</v>
      </c>
      <c r="H43" s="103" t="s">
        <v>25</v>
      </c>
      <c r="I43" s="107" t="s">
        <v>25</v>
      </c>
      <c r="J43" s="153" t="str">
        <f t="shared" si="11"/>
        <v xml:space="preserve"> </v>
      </c>
      <c r="K43" s="154" t="str">
        <f t="shared" si="11"/>
        <v xml:space="preserve"> </v>
      </c>
      <c r="L43" s="155" t="str">
        <f t="shared" si="11"/>
        <v xml:space="preserve"> </v>
      </c>
      <c r="M43" s="156" t="str">
        <f t="shared" si="11"/>
        <v xml:space="preserve"> </v>
      </c>
    </row>
    <row r="44" spans="1:16" ht="13.5" customHeight="1" x14ac:dyDescent="0.3">
      <c r="A44" s="1"/>
      <c r="B44" s="235" t="s">
        <v>25</v>
      </c>
      <c r="C44" s="101">
        <v>30</v>
      </c>
      <c r="D44" s="96">
        <v>1</v>
      </c>
      <c r="E44" s="9">
        <f>D44*C44</f>
        <v>30</v>
      </c>
      <c r="F44" s="19">
        <v>2</v>
      </c>
      <c r="G44" s="8">
        <f t="shared" ref="G44:G46" si="12">C44*F44</f>
        <v>60</v>
      </c>
      <c r="H44" s="103">
        <f t="shared" ref="H44:H46" si="13">G44-E44</f>
        <v>30</v>
      </c>
      <c r="I44" s="107">
        <f t="shared" ref="I44:I46" si="14">H44/E44</f>
        <v>1</v>
      </c>
      <c r="J44" s="153">
        <f t="shared" si="11"/>
        <v>2</v>
      </c>
      <c r="K44" s="154">
        <f t="shared" si="11"/>
        <v>60</v>
      </c>
      <c r="L44" s="155">
        <f t="shared" si="11"/>
        <v>30</v>
      </c>
      <c r="M44" s="156">
        <f t="shared" si="11"/>
        <v>1</v>
      </c>
    </row>
    <row r="45" spans="1:16" ht="13.5" customHeight="1" x14ac:dyDescent="0.3">
      <c r="A45" s="1"/>
      <c r="B45" s="235" t="s">
        <v>25</v>
      </c>
      <c r="C45" s="101">
        <v>30</v>
      </c>
      <c r="D45" s="96">
        <v>1</v>
      </c>
      <c r="E45" s="9">
        <f>D45*C45</f>
        <v>30</v>
      </c>
      <c r="F45" s="19">
        <v>2</v>
      </c>
      <c r="G45" s="8">
        <f t="shared" si="12"/>
        <v>60</v>
      </c>
      <c r="H45" s="103">
        <f t="shared" si="13"/>
        <v>30</v>
      </c>
      <c r="I45" s="107">
        <f t="shared" si="14"/>
        <v>1</v>
      </c>
      <c r="J45" s="153">
        <f t="shared" si="11"/>
        <v>2</v>
      </c>
      <c r="K45" s="154">
        <f t="shared" si="11"/>
        <v>60</v>
      </c>
      <c r="L45" s="155">
        <f t="shared" si="11"/>
        <v>30</v>
      </c>
      <c r="M45" s="156">
        <f t="shared" si="11"/>
        <v>1</v>
      </c>
    </row>
    <row r="46" spans="1:16" ht="13.5" customHeight="1" x14ac:dyDescent="0.3">
      <c r="A46" s="1"/>
      <c r="B46" s="235" t="s">
        <v>25</v>
      </c>
      <c r="C46" s="101">
        <v>30</v>
      </c>
      <c r="D46" s="96">
        <v>1</v>
      </c>
      <c r="E46" s="9">
        <f>D46*C46</f>
        <v>30</v>
      </c>
      <c r="F46" s="19">
        <v>2</v>
      </c>
      <c r="G46" s="8">
        <f t="shared" si="12"/>
        <v>60</v>
      </c>
      <c r="H46" s="103">
        <f t="shared" si="13"/>
        <v>30</v>
      </c>
      <c r="I46" s="107">
        <f t="shared" si="14"/>
        <v>1</v>
      </c>
      <c r="J46" s="153">
        <f t="shared" si="11"/>
        <v>2</v>
      </c>
      <c r="K46" s="154">
        <f t="shared" si="11"/>
        <v>60</v>
      </c>
      <c r="L46" s="155">
        <f t="shared" si="11"/>
        <v>30</v>
      </c>
      <c r="M46" s="156">
        <f t="shared" si="11"/>
        <v>1</v>
      </c>
    </row>
    <row r="47" spans="1:16" ht="13.5" customHeight="1" x14ac:dyDescent="0.3">
      <c r="A47" s="1"/>
      <c r="B47" s="235" t="s">
        <v>25</v>
      </c>
      <c r="C47" s="101" t="s">
        <v>25</v>
      </c>
      <c r="D47" s="150" t="s">
        <v>25</v>
      </c>
      <c r="E47" s="21" t="s">
        <v>25</v>
      </c>
      <c r="F47" s="150" t="s">
        <v>25</v>
      </c>
      <c r="G47" s="8" t="s">
        <v>25</v>
      </c>
      <c r="H47" s="103" t="s">
        <v>25</v>
      </c>
      <c r="I47" s="107" t="s">
        <v>25</v>
      </c>
      <c r="J47" s="153" t="str">
        <f t="shared" si="11"/>
        <v xml:space="preserve"> </v>
      </c>
      <c r="K47" s="154" t="str">
        <f t="shared" si="11"/>
        <v xml:space="preserve"> </v>
      </c>
      <c r="L47" s="155" t="str">
        <f t="shared" si="11"/>
        <v xml:space="preserve"> </v>
      </c>
      <c r="M47" s="156" t="str">
        <f t="shared" si="11"/>
        <v xml:space="preserve"> </v>
      </c>
    </row>
    <row r="48" spans="1:16" ht="13.5" customHeight="1" x14ac:dyDescent="0.3">
      <c r="A48" s="1"/>
      <c r="B48" s="151" t="s">
        <v>25</v>
      </c>
      <c r="C48" s="102" t="s">
        <v>25</v>
      </c>
      <c r="D48" s="177" t="s">
        <v>25</v>
      </c>
      <c r="E48" s="41" t="s">
        <v>25</v>
      </c>
      <c r="F48" s="177" t="s">
        <v>25</v>
      </c>
      <c r="G48" s="10" t="s">
        <v>25</v>
      </c>
      <c r="H48" s="178" t="s">
        <v>25</v>
      </c>
      <c r="I48" s="179" t="s">
        <v>25</v>
      </c>
      <c r="J48" s="202" t="str">
        <f t="shared" si="11"/>
        <v xml:space="preserve"> </v>
      </c>
      <c r="K48" s="203" t="str">
        <f t="shared" si="11"/>
        <v xml:space="preserve"> </v>
      </c>
      <c r="L48" s="204" t="str">
        <f t="shared" si="11"/>
        <v xml:space="preserve"> </v>
      </c>
      <c r="M48" s="205" t="str">
        <f t="shared" si="11"/>
        <v xml:space="preserve"> </v>
      </c>
    </row>
    <row r="49" spans="1:13" s="51" customFormat="1" x14ac:dyDescent="0.3">
      <c r="A49" s="190"/>
      <c r="B49" s="184" t="s">
        <v>140</v>
      </c>
      <c r="C49" s="185">
        <v>30</v>
      </c>
      <c r="D49" s="186">
        <f>E49/C49</f>
        <v>10.133333333333333</v>
      </c>
      <c r="E49" s="201">
        <f>SUM(E34:E48)</f>
        <v>304</v>
      </c>
      <c r="F49" s="186">
        <f>G49/C49</f>
        <v>20.266666666666666</v>
      </c>
      <c r="G49" s="188">
        <f>SUM(G34:G48)</f>
        <v>608</v>
      </c>
      <c r="H49" s="186">
        <f>G49-E49</f>
        <v>304</v>
      </c>
      <c r="I49" s="189">
        <f t="shared" si="10"/>
        <v>1</v>
      </c>
      <c r="J49" s="206">
        <f t="shared" si="11"/>
        <v>20.266666666666666</v>
      </c>
      <c r="K49" s="207">
        <f t="shared" si="11"/>
        <v>608</v>
      </c>
      <c r="L49" s="208">
        <f t="shared" si="11"/>
        <v>304</v>
      </c>
      <c r="M49" s="265">
        <f t="shared" si="11"/>
        <v>1</v>
      </c>
    </row>
    <row r="50" spans="1:13" s="51" customFormat="1" x14ac:dyDescent="0.3">
      <c r="A50" s="49"/>
      <c r="B50" s="191"/>
      <c r="C50" s="192"/>
      <c r="D50" s="193"/>
      <c r="E50" s="50"/>
      <c r="F50" s="193"/>
      <c r="G50" s="194"/>
      <c r="H50" s="195"/>
      <c r="I50" s="196"/>
      <c r="J50" s="197"/>
      <c r="K50" s="198"/>
      <c r="L50" s="199" t="s">
        <v>25</v>
      </c>
      <c r="M50" s="200" t="s">
        <v>25</v>
      </c>
    </row>
    <row r="51" spans="1:13" ht="15" customHeight="1" thickBot="1" x14ac:dyDescent="0.4">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x14ac:dyDescent="0.35">
      <c r="A52" s="115"/>
      <c r="B52" s="26"/>
      <c r="C52" s="26"/>
      <c r="D52" s="27"/>
      <c r="E52" s="27"/>
      <c r="F52" s="27"/>
      <c r="G52" s="27"/>
      <c r="H52" s="27"/>
      <c r="I52" s="27"/>
      <c r="J52" s="27"/>
      <c r="K52" s="27"/>
      <c r="L52" s="26"/>
      <c r="M52" s="39"/>
    </row>
    <row r="53" spans="1:13" ht="15" customHeight="1" x14ac:dyDescent="0.35">
      <c r="A53" s="77" t="s">
        <v>15</v>
      </c>
      <c r="B53" s="217" t="s">
        <v>135</v>
      </c>
      <c r="C53" s="218">
        <v>30</v>
      </c>
      <c r="D53" s="219">
        <f>E53/C53</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x14ac:dyDescent="0.4">
      <c r="A54" s="78" t="s">
        <v>17</v>
      </c>
      <c r="B54" s="224" t="s">
        <v>136</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x14ac:dyDescent="0.35">
      <c r="A55" s="115"/>
      <c r="B55" s="26"/>
      <c r="C55" s="26"/>
      <c r="D55" s="27"/>
      <c r="E55" s="27"/>
      <c r="F55" s="27"/>
      <c r="G55" s="27"/>
      <c r="H55" s="27"/>
      <c r="I55" s="27"/>
      <c r="J55" s="27"/>
      <c r="K55" s="27"/>
      <c r="L55" s="26"/>
      <c r="M55" s="39"/>
    </row>
    <row r="56" spans="1:13" ht="15" customHeight="1" x14ac:dyDescent="0.35">
      <c r="A56" s="28" t="s">
        <v>19</v>
      </c>
      <c r="B56" s="280" t="s">
        <v>137</v>
      </c>
      <c r="C56" s="110"/>
      <c r="D56" s="671" t="s">
        <v>20</v>
      </c>
      <c r="E56" s="672"/>
      <c r="F56" s="671" t="s">
        <v>21</v>
      </c>
      <c r="G56" s="674"/>
      <c r="H56" s="671"/>
      <c r="I56" s="674"/>
      <c r="J56" s="677" t="s">
        <v>145</v>
      </c>
      <c r="K56" s="686"/>
      <c r="L56" s="687"/>
      <c r="M56" s="688"/>
    </row>
    <row r="57" spans="1:13" ht="13.5" customHeight="1" x14ac:dyDescent="0.3">
      <c r="A57" s="1"/>
      <c r="B57" s="109" t="s">
        <v>222</v>
      </c>
      <c r="C57" s="29"/>
      <c r="D57" s="645">
        <f>'UnderGrad&amp;GradPeerLimits'!$B$8</f>
        <v>6929.9949999999999</v>
      </c>
      <c r="E57" s="673"/>
      <c r="F57" s="645">
        <f>'UnderGrad&amp;GradPeerLimits'!$D$8</f>
        <v>14612.995500000005</v>
      </c>
      <c r="G57" s="646"/>
      <c r="H57" s="645"/>
      <c r="I57" s="646"/>
      <c r="J57" s="689"/>
      <c r="K57" s="690"/>
      <c r="L57" s="690"/>
      <c r="M57" s="691"/>
    </row>
    <row r="58" spans="1:13" ht="13.5" customHeight="1" x14ac:dyDescent="0.3">
      <c r="A58" s="1"/>
      <c r="B58" s="109" t="s">
        <v>221</v>
      </c>
      <c r="C58" s="86"/>
      <c r="D58" s="647">
        <f>G53</f>
        <v>1340</v>
      </c>
      <c r="E58" s="663"/>
      <c r="F58" s="647">
        <f>G54</f>
        <v>1400</v>
      </c>
      <c r="G58" s="646"/>
      <c r="H58" s="647"/>
      <c r="I58" s="646"/>
      <c r="J58" s="692"/>
      <c r="K58" s="693"/>
      <c r="L58" s="693"/>
      <c r="M58" s="694"/>
    </row>
    <row r="59" spans="1:13" ht="13.5" customHeight="1" x14ac:dyDescent="0.3">
      <c r="A59" s="1"/>
      <c r="B59" s="109" t="s">
        <v>28</v>
      </c>
      <c r="C59" s="87"/>
      <c r="D59" s="647">
        <f>D57-D58</f>
        <v>5589.9949999999999</v>
      </c>
      <c r="E59" s="663"/>
      <c r="F59" s="647">
        <f>F57-F58</f>
        <v>13212.995500000005</v>
      </c>
      <c r="G59" s="646"/>
      <c r="H59" s="647" t="s">
        <v>25</v>
      </c>
      <c r="I59" s="646"/>
      <c r="J59" s="645" t="s">
        <v>25</v>
      </c>
      <c r="K59" s="654"/>
      <c r="L59" s="695"/>
      <c r="M59" s="696"/>
    </row>
    <row r="60" spans="1:13" ht="13.5" customHeight="1" x14ac:dyDescent="0.3">
      <c r="A60" s="1"/>
      <c r="B60" s="56" t="s">
        <v>27</v>
      </c>
      <c r="C60" s="92"/>
      <c r="D60" s="648">
        <f>D58/D57</f>
        <v>0.19336233287325605</v>
      </c>
      <c r="E60" s="664"/>
      <c r="F60" s="648">
        <f>F58/F57</f>
        <v>9.5805134546164725E-2</v>
      </c>
      <c r="G60" s="646"/>
      <c r="H60" s="648" t="s">
        <v>25</v>
      </c>
      <c r="I60" s="646"/>
      <c r="J60" s="651" t="s">
        <v>25</v>
      </c>
      <c r="K60" s="652"/>
      <c r="L60" s="695"/>
      <c r="M60" s="696"/>
    </row>
    <row r="61" spans="1:13" ht="13.5" customHeight="1" thickBot="1" x14ac:dyDescent="0.35">
      <c r="A61" s="40"/>
      <c r="B61" s="64" t="s">
        <v>236</v>
      </c>
      <c r="C61" s="108"/>
      <c r="D61" s="665">
        <f>I53</f>
        <v>1</v>
      </c>
      <c r="E61" s="666"/>
      <c r="F61" s="649">
        <f>I54</f>
        <v>1</v>
      </c>
      <c r="G61" s="650"/>
      <c r="H61" s="649" t="s">
        <v>25</v>
      </c>
      <c r="I61" s="650"/>
      <c r="J61" s="656" t="s">
        <v>25</v>
      </c>
      <c r="K61" s="657"/>
      <c r="L61" s="697"/>
      <c r="M61" s="698"/>
    </row>
    <row r="62" spans="1:13" ht="21" customHeight="1" x14ac:dyDescent="0.35">
      <c r="A62" s="667" t="s">
        <v>160</v>
      </c>
      <c r="B62" s="667"/>
      <c r="C62" s="667"/>
      <c r="D62" s="667"/>
      <c r="E62" s="667"/>
      <c r="F62" s="667"/>
      <c r="G62" s="667"/>
      <c r="H62" s="667"/>
      <c r="I62" s="667"/>
      <c r="J62" s="667"/>
      <c r="K62" s="667"/>
      <c r="L62" s="699"/>
      <c r="M62" s="699"/>
    </row>
    <row r="63" spans="1:13" ht="30" customHeight="1" x14ac:dyDescent="0.35">
      <c r="A63" s="700" t="s">
        <v>192</v>
      </c>
      <c r="B63" s="700"/>
      <c r="C63" s="700"/>
      <c r="D63" s="700"/>
      <c r="E63" s="700"/>
      <c r="F63" s="700"/>
      <c r="G63" s="700"/>
      <c r="H63" s="700"/>
      <c r="I63" s="700"/>
      <c r="J63" s="700"/>
      <c r="K63" s="700"/>
      <c r="L63" s="450"/>
      <c r="M63" s="450"/>
    </row>
    <row r="66" spans="4:8" ht="29.25" customHeight="1" x14ac:dyDescent="0.3"/>
    <row r="67" spans="4:8" x14ac:dyDescent="0.3">
      <c r="H67" t="s">
        <v>25</v>
      </c>
    </row>
    <row r="69" spans="4:8" ht="27" customHeight="1" x14ac:dyDescent="0.3">
      <c r="D69" t="s">
        <v>25</v>
      </c>
    </row>
  </sheetData>
  <mergeCells count="33">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 ref="F61:G61"/>
    <mergeCell ref="F59:G59"/>
    <mergeCell ref="F60:G60"/>
    <mergeCell ref="J59:M59"/>
    <mergeCell ref="J60:M60"/>
    <mergeCell ref="J61:M61"/>
    <mergeCell ref="H60:I60"/>
    <mergeCell ref="D56:E56"/>
    <mergeCell ref="F56:G56"/>
    <mergeCell ref="H56:I56"/>
    <mergeCell ref="J56:M58"/>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FY16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P69"/>
  <sheetViews>
    <sheetView zoomScaleNormal="100" workbookViewId="0">
      <selection sqref="A1:F1"/>
    </sheetView>
  </sheetViews>
  <sheetFormatPr defaultRowHeight="13" x14ac:dyDescent="0.3"/>
  <cols>
    <col min="1" max="1" width="3.19921875" customWidth="1"/>
    <col min="2" max="2" width="40.796875" customWidth="1"/>
    <col min="3" max="4" width="10.796875" customWidth="1"/>
    <col min="5" max="5" width="11.69921875" customWidth="1"/>
    <col min="6" max="6" width="10.796875" customWidth="1"/>
    <col min="7" max="7" width="11.796875" customWidth="1"/>
    <col min="8" max="11" width="10.796875" customWidth="1"/>
    <col min="12" max="12" width="10.19921875" customWidth="1"/>
    <col min="13" max="13" width="10.796875" customWidth="1"/>
  </cols>
  <sheetData>
    <row r="1" spans="1:13" ht="21" customHeight="1" x14ac:dyDescent="0.3">
      <c r="A1" s="622" t="s">
        <v>138</v>
      </c>
      <c r="B1" s="622"/>
      <c r="C1" s="622"/>
      <c r="D1" s="622"/>
      <c r="E1" s="622"/>
      <c r="F1" s="622"/>
      <c r="G1" s="622" t="s">
        <v>82</v>
      </c>
      <c r="H1" s="622"/>
      <c r="I1" s="622"/>
      <c r="J1" s="622"/>
      <c r="K1" s="622"/>
      <c r="L1" s="622"/>
      <c r="M1" s="622"/>
    </row>
    <row r="2" spans="1:13" ht="12" customHeight="1" thickBot="1" x14ac:dyDescent="0.35"/>
    <row r="3" spans="1:13" ht="14.25" customHeight="1" x14ac:dyDescent="0.3">
      <c r="A3" s="641" t="s">
        <v>25</v>
      </c>
      <c r="B3" s="661" t="s">
        <v>172</v>
      </c>
      <c r="C3" s="639" t="s">
        <v>76</v>
      </c>
      <c r="D3" s="623" t="s">
        <v>229</v>
      </c>
      <c r="E3" s="644"/>
      <c r="F3" s="623" t="s">
        <v>212</v>
      </c>
      <c r="G3" s="669"/>
      <c r="H3" s="670"/>
      <c r="I3" s="670"/>
      <c r="J3" s="623" t="s">
        <v>215</v>
      </c>
      <c r="K3" s="624"/>
      <c r="L3" s="625"/>
      <c r="M3" s="626"/>
    </row>
    <row r="4" spans="1:13" ht="42.75" customHeight="1" thickBot="1" x14ac:dyDescent="0.35">
      <c r="A4" s="642"/>
      <c r="B4" s="662"/>
      <c r="C4" s="640"/>
      <c r="D4" s="33" t="s">
        <v>230</v>
      </c>
      <c r="E4" s="32" t="s">
        <v>1</v>
      </c>
      <c r="F4" s="105" t="s">
        <v>216</v>
      </c>
      <c r="G4" s="104" t="s">
        <v>1</v>
      </c>
      <c r="H4" s="104" t="s">
        <v>233</v>
      </c>
      <c r="I4" s="54" t="s">
        <v>234</v>
      </c>
      <c r="J4" s="317" t="s">
        <v>217</v>
      </c>
      <c r="K4" s="54" t="s">
        <v>1</v>
      </c>
      <c r="L4" s="116" t="s">
        <v>233</v>
      </c>
      <c r="M4" s="112" t="s">
        <v>235</v>
      </c>
    </row>
    <row r="5" spans="1:13" ht="15" customHeight="1" x14ac:dyDescent="0.3">
      <c r="A5" s="171" t="s">
        <v>0</v>
      </c>
      <c r="B5" s="176" t="s">
        <v>171</v>
      </c>
      <c r="C5" s="163"/>
      <c r="D5" s="164"/>
      <c r="E5" s="165"/>
      <c r="F5" s="166"/>
      <c r="G5" s="167"/>
      <c r="H5" s="168"/>
      <c r="I5" s="315"/>
      <c r="J5" s="318"/>
      <c r="K5" s="152"/>
      <c r="L5" s="152"/>
      <c r="M5" s="3"/>
    </row>
    <row r="6" spans="1:13" ht="9" customHeight="1" x14ac:dyDescent="0.3">
      <c r="A6" s="172"/>
      <c r="B6" s="55"/>
      <c r="C6" s="90"/>
      <c r="D6" s="12"/>
      <c r="E6" s="3"/>
      <c r="F6" s="106"/>
      <c r="G6" s="18"/>
      <c r="H6" s="4"/>
      <c r="I6" s="5"/>
      <c r="J6" s="318"/>
      <c r="K6" s="152"/>
      <c r="L6" s="152"/>
      <c r="M6" s="3"/>
    </row>
    <row r="7" spans="1:13" ht="15" customHeight="1" x14ac:dyDescent="0.35">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x14ac:dyDescent="0.35">
      <c r="A8" s="11"/>
      <c r="B8" s="123" t="s">
        <v>3</v>
      </c>
      <c r="C8" s="124">
        <v>30</v>
      </c>
      <c r="D8" s="125">
        <v>1</v>
      </c>
      <c r="E8" s="174">
        <f>+D8*C8</f>
        <v>30</v>
      </c>
      <c r="F8" s="126">
        <v>2</v>
      </c>
      <c r="G8" s="127">
        <f>C8*F8</f>
        <v>60</v>
      </c>
      <c r="H8" s="128">
        <f>G8-E8</f>
        <v>30</v>
      </c>
      <c r="I8" s="213">
        <f>H8/E8</f>
        <v>1</v>
      </c>
      <c r="J8" s="320" t="s">
        <v>218</v>
      </c>
      <c r="K8" s="214"/>
      <c r="L8" s="216">
        <f>K7-G7</f>
        <v>0</v>
      </c>
      <c r="M8" s="783">
        <f>L8/G7</f>
        <v>0</v>
      </c>
    </row>
    <row r="9" spans="1:13" ht="15" customHeight="1" thickBot="1" x14ac:dyDescent="0.4">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x14ac:dyDescent="0.35">
      <c r="A10" s="115"/>
      <c r="B10" s="160"/>
      <c r="C10" s="160"/>
      <c r="D10" s="161"/>
      <c r="E10" s="161"/>
      <c r="F10" s="162"/>
      <c r="G10" s="162"/>
      <c r="H10" s="162"/>
      <c r="I10" s="162"/>
      <c r="J10" s="162"/>
      <c r="K10" s="325"/>
      <c r="L10" s="326"/>
      <c r="M10" s="30"/>
    </row>
    <row r="11" spans="1:13" ht="15" customHeight="1" x14ac:dyDescent="0.3">
      <c r="A11" s="171" t="s">
        <v>5</v>
      </c>
      <c r="B11" s="176" t="s">
        <v>26</v>
      </c>
      <c r="C11" s="99"/>
      <c r="D11" s="4"/>
      <c r="E11" s="3"/>
      <c r="F11" s="12"/>
      <c r="G11" s="2"/>
      <c r="H11" s="12"/>
      <c r="I11" s="3"/>
      <c r="J11" s="627" t="s">
        <v>219</v>
      </c>
      <c r="K11" s="628"/>
      <c r="L11" s="629"/>
      <c r="M11" s="630"/>
    </row>
    <row r="12" spans="1:13" ht="9" customHeight="1" x14ac:dyDescent="0.3">
      <c r="A12" s="172"/>
      <c r="B12" s="55"/>
      <c r="C12" s="99"/>
      <c r="D12" s="4"/>
      <c r="E12" s="3"/>
      <c r="F12" s="12"/>
      <c r="G12" s="2"/>
      <c r="H12" s="12"/>
      <c r="I12" s="3"/>
      <c r="J12" s="631"/>
      <c r="K12" s="632"/>
      <c r="L12" s="633"/>
      <c r="M12" s="634"/>
    </row>
    <row r="13" spans="1:13" ht="11.25" customHeight="1" x14ac:dyDescent="0.3">
      <c r="A13" s="1"/>
      <c r="B13" s="92" t="s">
        <v>174</v>
      </c>
      <c r="C13" s="91"/>
      <c r="D13" s="96"/>
      <c r="E13" s="9"/>
      <c r="F13" s="19"/>
      <c r="G13" s="8"/>
      <c r="H13" s="84"/>
      <c r="I13" s="85"/>
      <c r="J13" s="635"/>
      <c r="K13" s="636"/>
      <c r="L13" s="637"/>
      <c r="M13" s="638"/>
    </row>
    <row r="14" spans="1:13" x14ac:dyDescent="0.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x14ac:dyDescent="0.3">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x14ac:dyDescent="0.3">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x14ac:dyDescent="0.3">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x14ac:dyDescent="0.3">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x14ac:dyDescent="0.3">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x14ac:dyDescent="0.3">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x14ac:dyDescent="0.3">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x14ac:dyDescent="0.3">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x14ac:dyDescent="0.3">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x14ac:dyDescent="0.3">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x14ac:dyDescent="0.3">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x14ac:dyDescent="0.3">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53">
        <f t="shared" si="4"/>
        <v>2</v>
      </c>
      <c r="K26" s="154">
        <f t="shared" si="4"/>
        <v>60</v>
      </c>
      <c r="L26" s="155">
        <f t="shared" si="4"/>
        <v>30</v>
      </c>
      <c r="M26" s="156">
        <f t="shared" si="4"/>
        <v>1</v>
      </c>
    </row>
    <row r="27" spans="1:16" ht="13.5" customHeight="1" x14ac:dyDescent="0.3">
      <c r="A27" s="1"/>
      <c r="B27" s="111"/>
      <c r="C27" s="101">
        <v>30</v>
      </c>
      <c r="D27" s="96">
        <v>1</v>
      </c>
      <c r="E27" s="9">
        <f t="shared" si="5"/>
        <v>30</v>
      </c>
      <c r="F27" s="19">
        <v>2</v>
      </c>
      <c r="G27" s="8">
        <f t="shared" si="6"/>
        <v>60</v>
      </c>
      <c r="H27" s="103">
        <f t="shared" si="7"/>
        <v>30</v>
      </c>
      <c r="I27" s="107">
        <f t="shared" si="8"/>
        <v>1</v>
      </c>
      <c r="J27" s="153">
        <f t="shared" si="4"/>
        <v>2</v>
      </c>
      <c r="K27" s="154">
        <f t="shared" si="4"/>
        <v>60</v>
      </c>
      <c r="L27" s="155">
        <f t="shared" si="4"/>
        <v>30</v>
      </c>
      <c r="M27" s="156">
        <f t="shared" si="4"/>
        <v>1</v>
      </c>
    </row>
    <row r="28" spans="1:16" ht="13.5" customHeight="1" x14ac:dyDescent="0.3">
      <c r="A28" s="1"/>
      <c r="B28" s="111"/>
      <c r="C28" s="101">
        <v>30</v>
      </c>
      <c r="D28" s="96">
        <v>1</v>
      </c>
      <c r="E28" s="9">
        <f t="shared" si="5"/>
        <v>30</v>
      </c>
      <c r="F28" s="19">
        <v>2</v>
      </c>
      <c r="G28" s="8">
        <f t="shared" si="6"/>
        <v>60</v>
      </c>
      <c r="H28" s="103">
        <f t="shared" si="7"/>
        <v>30</v>
      </c>
      <c r="I28" s="107">
        <f t="shared" si="8"/>
        <v>1</v>
      </c>
      <c r="J28" s="153">
        <f t="shared" si="4"/>
        <v>2</v>
      </c>
      <c r="K28" s="154">
        <f t="shared" si="4"/>
        <v>60</v>
      </c>
      <c r="L28" s="155">
        <f t="shared" si="4"/>
        <v>30</v>
      </c>
      <c r="M28" s="156">
        <f t="shared" si="4"/>
        <v>1</v>
      </c>
    </row>
    <row r="29" spans="1:16" ht="13.5" customHeight="1" x14ac:dyDescent="0.3">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x14ac:dyDescent="0.3">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x14ac:dyDescent="0.3">
      <c r="A31" s="11"/>
      <c r="B31" s="184" t="s">
        <v>139</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x14ac:dyDescent="0.3">
      <c r="A32" s="43"/>
      <c r="B32" s="180"/>
      <c r="C32" s="181"/>
      <c r="D32" s="182"/>
      <c r="E32" s="183"/>
      <c r="F32" s="182"/>
      <c r="G32" s="14" t="s">
        <v>25</v>
      </c>
      <c r="H32" s="14"/>
      <c r="I32" s="15"/>
      <c r="J32" s="209"/>
      <c r="K32" s="210"/>
      <c r="L32" s="211" t="s">
        <v>25</v>
      </c>
      <c r="M32" s="212" t="s">
        <v>25</v>
      </c>
    </row>
    <row r="33" spans="1:16" ht="13.5" customHeight="1" x14ac:dyDescent="0.3">
      <c r="A33" s="1"/>
      <c r="B33" s="88" t="s">
        <v>173</v>
      </c>
      <c r="C33" s="113"/>
      <c r="D33" s="16"/>
      <c r="E33" s="114"/>
      <c r="F33" s="84"/>
      <c r="G33" s="8" t="s">
        <v>25</v>
      </c>
      <c r="H33" s="8"/>
      <c r="I33" s="85"/>
      <c r="J33" s="157"/>
      <c r="K33" s="158"/>
      <c r="L33" s="155" t="s">
        <v>25</v>
      </c>
      <c r="M33" s="156" t="s">
        <v>25</v>
      </c>
    </row>
    <row r="34" spans="1:16" ht="13.5" customHeight="1" x14ac:dyDescent="0.3">
      <c r="A34" s="1"/>
      <c r="B34" s="93" t="s">
        <v>6</v>
      </c>
      <c r="C34" s="91">
        <v>30</v>
      </c>
      <c r="D34" s="98">
        <v>1</v>
      </c>
      <c r="E34" s="9">
        <f t="shared" ref="E34:E42" si="9">+D34*C34</f>
        <v>30</v>
      </c>
      <c r="F34" s="19">
        <v>2</v>
      </c>
      <c r="G34" s="8">
        <f t="shared" si="3"/>
        <v>60</v>
      </c>
      <c r="H34" s="103">
        <f t="shared" ref="H34:H42" si="10">G34-E34</f>
        <v>30</v>
      </c>
      <c r="I34" s="107">
        <f t="shared" ref="I34:I49" si="11">H34/E34</f>
        <v>1</v>
      </c>
      <c r="J34" s="153">
        <f t="shared" ref="J34:M49" si="12">F34</f>
        <v>2</v>
      </c>
      <c r="K34" s="154">
        <f t="shared" si="12"/>
        <v>60</v>
      </c>
      <c r="L34" s="155">
        <f t="shared" si="12"/>
        <v>30</v>
      </c>
      <c r="M34" s="156">
        <f t="shared" si="12"/>
        <v>1</v>
      </c>
    </row>
    <row r="35" spans="1:16" ht="13.5" customHeight="1" x14ac:dyDescent="0.3">
      <c r="A35" s="1"/>
      <c r="B35" s="93" t="s">
        <v>7</v>
      </c>
      <c r="C35" s="91">
        <v>30</v>
      </c>
      <c r="D35" s="98">
        <v>1</v>
      </c>
      <c r="E35" s="9">
        <f t="shared" si="9"/>
        <v>30</v>
      </c>
      <c r="F35" s="19">
        <v>2</v>
      </c>
      <c r="G35" s="8">
        <f t="shared" si="3"/>
        <v>60</v>
      </c>
      <c r="H35" s="103">
        <f t="shared" si="10"/>
        <v>30</v>
      </c>
      <c r="I35" s="107">
        <f t="shared" si="11"/>
        <v>1</v>
      </c>
      <c r="J35" s="153">
        <f t="shared" si="12"/>
        <v>2</v>
      </c>
      <c r="K35" s="154">
        <f t="shared" si="12"/>
        <v>60</v>
      </c>
      <c r="L35" s="155">
        <f t="shared" si="12"/>
        <v>30</v>
      </c>
      <c r="M35" s="156">
        <f t="shared" si="12"/>
        <v>1</v>
      </c>
    </row>
    <row r="36" spans="1:16" ht="13.5" customHeight="1" x14ac:dyDescent="0.3">
      <c r="A36" s="1"/>
      <c r="B36" s="93" t="s">
        <v>8</v>
      </c>
      <c r="C36" s="91">
        <v>30</v>
      </c>
      <c r="D36" s="98">
        <v>1</v>
      </c>
      <c r="E36" s="9">
        <f t="shared" si="9"/>
        <v>30</v>
      </c>
      <c r="F36" s="19">
        <v>2</v>
      </c>
      <c r="G36" s="8">
        <f t="shared" si="3"/>
        <v>60</v>
      </c>
      <c r="H36" s="103">
        <f t="shared" si="10"/>
        <v>30</v>
      </c>
      <c r="I36" s="107">
        <f t="shared" si="11"/>
        <v>1</v>
      </c>
      <c r="J36" s="153">
        <f t="shared" si="12"/>
        <v>2</v>
      </c>
      <c r="K36" s="154">
        <f t="shared" si="12"/>
        <v>60</v>
      </c>
      <c r="L36" s="155">
        <f t="shared" si="12"/>
        <v>30</v>
      </c>
      <c r="M36" s="156">
        <f t="shared" si="12"/>
        <v>1</v>
      </c>
    </row>
    <row r="37" spans="1:16" ht="13.5" customHeight="1" x14ac:dyDescent="0.3">
      <c r="A37" s="1"/>
      <c r="B37" s="93" t="s">
        <v>9</v>
      </c>
      <c r="C37" s="101">
        <v>2</v>
      </c>
      <c r="D37" s="98">
        <v>1</v>
      </c>
      <c r="E37" s="9">
        <f t="shared" si="9"/>
        <v>2</v>
      </c>
      <c r="F37" s="19">
        <v>2</v>
      </c>
      <c r="G37" s="8">
        <f t="shared" si="3"/>
        <v>4</v>
      </c>
      <c r="H37" s="103">
        <f t="shared" si="10"/>
        <v>2</v>
      </c>
      <c r="I37" s="107">
        <f t="shared" si="11"/>
        <v>1</v>
      </c>
      <c r="J37" s="153">
        <f t="shared" si="12"/>
        <v>2</v>
      </c>
      <c r="K37" s="154">
        <f t="shared" si="12"/>
        <v>4</v>
      </c>
      <c r="L37" s="155">
        <f t="shared" si="12"/>
        <v>2</v>
      </c>
      <c r="M37" s="156">
        <f t="shared" si="12"/>
        <v>1</v>
      </c>
      <c r="P37" t="s">
        <v>25</v>
      </c>
    </row>
    <row r="38" spans="1:16" ht="13.5" customHeight="1" x14ac:dyDescent="0.3">
      <c r="A38" s="1"/>
      <c r="B38" s="93" t="s">
        <v>10</v>
      </c>
      <c r="C38" s="91">
        <v>2</v>
      </c>
      <c r="D38" s="98">
        <v>1</v>
      </c>
      <c r="E38" s="9">
        <f t="shared" si="9"/>
        <v>2</v>
      </c>
      <c r="F38" s="19">
        <v>2</v>
      </c>
      <c r="G38" s="8">
        <f t="shared" si="3"/>
        <v>4</v>
      </c>
      <c r="H38" s="103">
        <f t="shared" si="10"/>
        <v>2</v>
      </c>
      <c r="I38" s="107">
        <f t="shared" si="11"/>
        <v>1</v>
      </c>
      <c r="J38" s="153">
        <f t="shared" si="12"/>
        <v>2</v>
      </c>
      <c r="K38" s="154">
        <f t="shared" si="12"/>
        <v>4</v>
      </c>
      <c r="L38" s="155">
        <f t="shared" si="12"/>
        <v>2</v>
      </c>
      <c r="M38" s="156">
        <f t="shared" si="12"/>
        <v>1</v>
      </c>
    </row>
    <row r="39" spans="1:16" ht="13.5" customHeight="1" x14ac:dyDescent="0.3">
      <c r="A39" s="1"/>
      <c r="B39" s="93" t="s">
        <v>14</v>
      </c>
      <c r="C39" s="91">
        <v>30</v>
      </c>
      <c r="D39" s="98">
        <v>1</v>
      </c>
      <c r="E39" s="9">
        <f t="shared" si="9"/>
        <v>30</v>
      </c>
      <c r="F39" s="19">
        <v>2</v>
      </c>
      <c r="G39" s="8">
        <f t="shared" si="3"/>
        <v>60</v>
      </c>
      <c r="H39" s="103">
        <f t="shared" si="10"/>
        <v>30</v>
      </c>
      <c r="I39" s="107">
        <f t="shared" si="11"/>
        <v>1</v>
      </c>
      <c r="J39" s="153">
        <f t="shared" si="12"/>
        <v>2</v>
      </c>
      <c r="K39" s="154">
        <f t="shared" si="12"/>
        <v>60</v>
      </c>
      <c r="L39" s="155">
        <f t="shared" si="12"/>
        <v>30</v>
      </c>
      <c r="M39" s="156">
        <f t="shared" si="12"/>
        <v>1</v>
      </c>
    </row>
    <row r="40" spans="1:16" ht="13.5" customHeight="1" x14ac:dyDescent="0.3">
      <c r="A40" s="1"/>
      <c r="B40" s="38" t="s">
        <v>83</v>
      </c>
      <c r="C40" s="100">
        <v>30</v>
      </c>
      <c r="D40" s="98">
        <v>1</v>
      </c>
      <c r="E40" s="9">
        <f t="shared" si="9"/>
        <v>30</v>
      </c>
      <c r="F40" s="19">
        <v>2</v>
      </c>
      <c r="G40" s="8">
        <f t="shared" si="3"/>
        <v>60</v>
      </c>
      <c r="H40" s="103">
        <f t="shared" si="10"/>
        <v>30</v>
      </c>
      <c r="I40" s="107">
        <f t="shared" si="11"/>
        <v>1</v>
      </c>
      <c r="J40" s="153">
        <f t="shared" si="12"/>
        <v>2</v>
      </c>
      <c r="K40" s="154">
        <f t="shared" si="12"/>
        <v>60</v>
      </c>
      <c r="L40" s="155">
        <f t="shared" si="12"/>
        <v>30</v>
      </c>
      <c r="M40" s="156">
        <f t="shared" si="12"/>
        <v>1</v>
      </c>
    </row>
    <row r="41" spans="1:16" ht="13.5" customHeight="1" x14ac:dyDescent="0.3">
      <c r="A41" s="1"/>
      <c r="B41" s="93" t="s">
        <v>61</v>
      </c>
      <c r="C41" s="101">
        <v>30</v>
      </c>
      <c r="D41" s="98">
        <v>1</v>
      </c>
      <c r="E41" s="9">
        <f t="shared" si="9"/>
        <v>30</v>
      </c>
      <c r="F41" s="19">
        <v>2</v>
      </c>
      <c r="G41" s="8">
        <f t="shared" si="3"/>
        <v>60</v>
      </c>
      <c r="H41" s="103">
        <f t="shared" si="10"/>
        <v>30</v>
      </c>
      <c r="I41" s="107">
        <f t="shared" si="11"/>
        <v>1</v>
      </c>
      <c r="J41" s="153">
        <f t="shared" si="12"/>
        <v>2</v>
      </c>
      <c r="K41" s="154">
        <f t="shared" si="12"/>
        <v>60</v>
      </c>
      <c r="L41" s="155">
        <f t="shared" si="12"/>
        <v>30</v>
      </c>
      <c r="M41" s="156">
        <f t="shared" si="12"/>
        <v>1</v>
      </c>
    </row>
    <row r="42" spans="1:16" ht="13.5" customHeight="1" x14ac:dyDescent="0.3">
      <c r="A42" s="1"/>
      <c r="B42" s="93" t="s">
        <v>23</v>
      </c>
      <c r="C42" s="91">
        <v>30</v>
      </c>
      <c r="D42" s="98">
        <v>1</v>
      </c>
      <c r="E42" s="9">
        <f t="shared" si="9"/>
        <v>30</v>
      </c>
      <c r="F42" s="19">
        <v>2</v>
      </c>
      <c r="G42" s="8">
        <f t="shared" si="3"/>
        <v>60</v>
      </c>
      <c r="H42" s="103">
        <f t="shared" si="10"/>
        <v>30</v>
      </c>
      <c r="I42" s="107">
        <f t="shared" si="11"/>
        <v>1</v>
      </c>
      <c r="J42" s="153">
        <f t="shared" si="12"/>
        <v>2</v>
      </c>
      <c r="K42" s="154">
        <f t="shared" si="12"/>
        <v>60</v>
      </c>
      <c r="L42" s="155">
        <f t="shared" si="12"/>
        <v>30</v>
      </c>
      <c r="M42" s="156">
        <f t="shared" si="12"/>
        <v>1</v>
      </c>
    </row>
    <row r="43" spans="1:16" ht="13.5" customHeight="1" x14ac:dyDescent="0.3">
      <c r="A43" s="1"/>
      <c r="B43" s="93" t="s">
        <v>62</v>
      </c>
      <c r="C43" s="101" t="s">
        <v>25</v>
      </c>
      <c r="D43" s="150" t="s">
        <v>25</v>
      </c>
      <c r="E43" s="21" t="s">
        <v>25</v>
      </c>
      <c r="F43" s="23" t="s">
        <v>25</v>
      </c>
      <c r="G43" s="8" t="s">
        <v>25</v>
      </c>
      <c r="H43" s="103" t="s">
        <v>25</v>
      </c>
      <c r="I43" s="107" t="s">
        <v>25</v>
      </c>
      <c r="J43" s="153" t="str">
        <f t="shared" si="12"/>
        <v xml:space="preserve"> </v>
      </c>
      <c r="K43" s="154" t="str">
        <f t="shared" si="12"/>
        <v xml:space="preserve"> </v>
      </c>
      <c r="L43" s="155" t="str">
        <f t="shared" si="12"/>
        <v xml:space="preserve"> </v>
      </c>
      <c r="M43" s="156" t="str">
        <f t="shared" si="12"/>
        <v xml:space="preserve"> </v>
      </c>
    </row>
    <row r="44" spans="1:16" ht="13.5" customHeight="1" x14ac:dyDescent="0.3">
      <c r="A44" s="1"/>
      <c r="B44" s="235" t="s">
        <v>25</v>
      </c>
      <c r="C44" s="101">
        <v>30</v>
      </c>
      <c r="D44" s="96">
        <v>1</v>
      </c>
      <c r="E44" s="9">
        <f t="shared" ref="E44:E46" si="13">+D44*C44</f>
        <v>30</v>
      </c>
      <c r="F44" s="19">
        <v>2</v>
      </c>
      <c r="G44" s="8">
        <f t="shared" ref="G44:G46" si="14">C44*F44</f>
        <v>60</v>
      </c>
      <c r="H44" s="103">
        <f t="shared" ref="H44:H46" si="15">G44-E44</f>
        <v>30</v>
      </c>
      <c r="I44" s="107">
        <f t="shared" ref="I44:I46" si="16">H44/E44</f>
        <v>1</v>
      </c>
      <c r="J44" s="153">
        <f t="shared" si="12"/>
        <v>2</v>
      </c>
      <c r="K44" s="154">
        <f t="shared" si="12"/>
        <v>60</v>
      </c>
      <c r="L44" s="155">
        <f t="shared" si="12"/>
        <v>30</v>
      </c>
      <c r="M44" s="156">
        <f t="shared" si="12"/>
        <v>1</v>
      </c>
    </row>
    <row r="45" spans="1:16" ht="13.5" customHeight="1" x14ac:dyDescent="0.3">
      <c r="A45" s="1"/>
      <c r="B45" s="235" t="s">
        <v>25</v>
      </c>
      <c r="C45" s="101">
        <v>30</v>
      </c>
      <c r="D45" s="96">
        <v>1</v>
      </c>
      <c r="E45" s="9">
        <f t="shared" si="13"/>
        <v>30</v>
      </c>
      <c r="F45" s="19">
        <v>2</v>
      </c>
      <c r="G45" s="8">
        <f t="shared" si="14"/>
        <v>60</v>
      </c>
      <c r="H45" s="103">
        <f t="shared" si="15"/>
        <v>30</v>
      </c>
      <c r="I45" s="107">
        <f t="shared" si="16"/>
        <v>1</v>
      </c>
      <c r="J45" s="153">
        <f t="shared" si="12"/>
        <v>2</v>
      </c>
      <c r="K45" s="154">
        <f t="shared" si="12"/>
        <v>60</v>
      </c>
      <c r="L45" s="155">
        <f t="shared" si="12"/>
        <v>30</v>
      </c>
      <c r="M45" s="156">
        <f t="shared" si="12"/>
        <v>1</v>
      </c>
    </row>
    <row r="46" spans="1:16" ht="13.5" customHeight="1" x14ac:dyDescent="0.3">
      <c r="A46" s="1"/>
      <c r="B46" s="235" t="s">
        <v>25</v>
      </c>
      <c r="C46" s="101">
        <v>30</v>
      </c>
      <c r="D46" s="96">
        <v>1</v>
      </c>
      <c r="E46" s="9">
        <f t="shared" si="13"/>
        <v>30</v>
      </c>
      <c r="F46" s="19">
        <v>2</v>
      </c>
      <c r="G46" s="8">
        <f t="shared" si="14"/>
        <v>60</v>
      </c>
      <c r="H46" s="103">
        <f t="shared" si="15"/>
        <v>30</v>
      </c>
      <c r="I46" s="107">
        <f t="shared" si="16"/>
        <v>1</v>
      </c>
      <c r="J46" s="153">
        <f t="shared" si="12"/>
        <v>2</v>
      </c>
      <c r="K46" s="154">
        <f t="shared" si="12"/>
        <v>60</v>
      </c>
      <c r="L46" s="155">
        <f t="shared" si="12"/>
        <v>30</v>
      </c>
      <c r="M46" s="156">
        <f t="shared" si="12"/>
        <v>1</v>
      </c>
    </row>
    <row r="47" spans="1:16" ht="13.5" customHeight="1" x14ac:dyDescent="0.3">
      <c r="A47" s="1"/>
      <c r="B47" s="235" t="s">
        <v>25</v>
      </c>
      <c r="C47" s="101" t="s">
        <v>25</v>
      </c>
      <c r="D47" s="150" t="s">
        <v>25</v>
      </c>
      <c r="E47" s="21" t="s">
        <v>25</v>
      </c>
      <c r="F47" s="150" t="s">
        <v>25</v>
      </c>
      <c r="G47" s="8" t="s">
        <v>25</v>
      </c>
      <c r="H47" s="103" t="s">
        <v>25</v>
      </c>
      <c r="I47" s="107" t="s">
        <v>25</v>
      </c>
      <c r="J47" s="153" t="str">
        <f t="shared" si="12"/>
        <v xml:space="preserve"> </v>
      </c>
      <c r="K47" s="154" t="str">
        <f t="shared" si="12"/>
        <v xml:space="preserve"> </v>
      </c>
      <c r="L47" s="155" t="str">
        <f t="shared" si="12"/>
        <v xml:space="preserve"> </v>
      </c>
      <c r="M47" s="156" t="str">
        <f t="shared" si="12"/>
        <v xml:space="preserve"> </v>
      </c>
    </row>
    <row r="48" spans="1:16" ht="13.5" customHeight="1" x14ac:dyDescent="0.3">
      <c r="A48" s="1"/>
      <c r="B48" s="151" t="s">
        <v>25</v>
      </c>
      <c r="C48" s="102" t="s">
        <v>25</v>
      </c>
      <c r="D48" s="177" t="s">
        <v>25</v>
      </c>
      <c r="E48" s="41" t="s">
        <v>25</v>
      </c>
      <c r="F48" s="177" t="s">
        <v>25</v>
      </c>
      <c r="G48" s="10" t="s">
        <v>25</v>
      </c>
      <c r="H48" s="178" t="s">
        <v>25</v>
      </c>
      <c r="I48" s="179" t="s">
        <v>25</v>
      </c>
      <c r="J48" s="202" t="str">
        <f t="shared" si="12"/>
        <v xml:space="preserve"> </v>
      </c>
      <c r="K48" s="203" t="str">
        <f t="shared" si="12"/>
        <v xml:space="preserve"> </v>
      </c>
      <c r="L48" s="204" t="str">
        <f t="shared" si="12"/>
        <v xml:space="preserve"> </v>
      </c>
      <c r="M48" s="205" t="str">
        <f t="shared" si="12"/>
        <v xml:space="preserve"> </v>
      </c>
    </row>
    <row r="49" spans="1:13" s="51" customFormat="1" x14ac:dyDescent="0.3">
      <c r="A49" s="190"/>
      <c r="B49" s="184" t="s">
        <v>140</v>
      </c>
      <c r="C49" s="185">
        <v>30</v>
      </c>
      <c r="D49" s="186">
        <f>E49/C49</f>
        <v>10.133333333333333</v>
      </c>
      <c r="E49" s="201">
        <f>SUM(E34:E48)</f>
        <v>304</v>
      </c>
      <c r="F49" s="186">
        <f>G49/C49</f>
        <v>20.266666666666666</v>
      </c>
      <c r="G49" s="188">
        <f>SUM(G34:G48)</f>
        <v>608</v>
      </c>
      <c r="H49" s="186">
        <f>G49-E49</f>
        <v>304</v>
      </c>
      <c r="I49" s="189">
        <f t="shared" si="11"/>
        <v>1</v>
      </c>
      <c r="J49" s="206">
        <f t="shared" si="12"/>
        <v>20.266666666666666</v>
      </c>
      <c r="K49" s="207">
        <f t="shared" si="12"/>
        <v>608</v>
      </c>
      <c r="L49" s="208">
        <f t="shared" si="12"/>
        <v>304</v>
      </c>
      <c r="M49" s="265">
        <f t="shared" si="12"/>
        <v>1</v>
      </c>
    </row>
    <row r="50" spans="1:13" s="51" customFormat="1" x14ac:dyDescent="0.3">
      <c r="A50" s="49"/>
      <c r="B50" s="191"/>
      <c r="C50" s="192"/>
      <c r="D50" s="193"/>
      <c r="E50" s="50"/>
      <c r="F50" s="193"/>
      <c r="G50" s="194"/>
      <c r="H50" s="195"/>
      <c r="I50" s="196"/>
      <c r="J50" s="197"/>
      <c r="K50" s="198"/>
      <c r="L50" s="199" t="s">
        <v>25</v>
      </c>
      <c r="M50" s="200" t="s">
        <v>25</v>
      </c>
    </row>
    <row r="51" spans="1:13" ht="15" customHeight="1" thickBot="1" x14ac:dyDescent="0.4">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x14ac:dyDescent="0.35">
      <c r="A52" s="115"/>
      <c r="B52" s="26"/>
      <c r="C52" s="26"/>
      <c r="D52" s="27"/>
      <c r="E52" s="27"/>
      <c r="F52" s="27"/>
      <c r="G52" s="27"/>
      <c r="H52" s="27"/>
      <c r="I52" s="27"/>
      <c r="J52" s="27"/>
      <c r="K52" s="27"/>
      <c r="L52" s="26"/>
      <c r="M52" s="39"/>
    </row>
    <row r="53" spans="1:13" ht="15" customHeight="1" x14ac:dyDescent="0.35">
      <c r="A53" s="77" t="s">
        <v>15</v>
      </c>
      <c r="B53" s="217" t="s">
        <v>135</v>
      </c>
      <c r="C53" s="218">
        <v>30</v>
      </c>
      <c r="D53" s="219">
        <f>E53/30</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x14ac:dyDescent="0.4">
      <c r="A54" s="78" t="s">
        <v>17</v>
      </c>
      <c r="B54" s="224" t="s">
        <v>136</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x14ac:dyDescent="0.35">
      <c r="A55" s="115"/>
      <c r="B55" s="26"/>
      <c r="C55" s="26"/>
      <c r="D55" s="27"/>
      <c r="E55" s="27"/>
      <c r="F55" s="27"/>
      <c r="G55" s="27"/>
      <c r="H55" s="27"/>
      <c r="I55" s="27"/>
      <c r="J55" s="27"/>
      <c r="K55" s="27"/>
      <c r="L55" s="26"/>
      <c r="M55" s="39"/>
    </row>
    <row r="56" spans="1:13" ht="15" customHeight="1" x14ac:dyDescent="0.35">
      <c r="A56" s="28" t="s">
        <v>19</v>
      </c>
      <c r="B56" s="280" t="s">
        <v>137</v>
      </c>
      <c r="C56" s="110"/>
      <c r="D56" s="671" t="s">
        <v>20</v>
      </c>
      <c r="E56" s="672"/>
      <c r="F56" s="671" t="s">
        <v>21</v>
      </c>
      <c r="G56" s="674"/>
      <c r="H56" s="671"/>
      <c r="I56" s="674"/>
      <c r="J56" s="677" t="s">
        <v>145</v>
      </c>
      <c r="K56" s="686"/>
      <c r="L56" s="687"/>
      <c r="M56" s="688"/>
    </row>
    <row r="57" spans="1:13" ht="13.5" customHeight="1" x14ac:dyDescent="0.3">
      <c r="A57" s="1"/>
      <c r="B57" s="109" t="s">
        <v>223</v>
      </c>
      <c r="C57" s="29"/>
      <c r="D57" s="645">
        <f>'UnderGrad&amp;GradPeerLimits'!$B$9</f>
        <v>7667.9981818181814</v>
      </c>
      <c r="E57" s="673"/>
      <c r="F57" s="645">
        <f>'UnderGrad&amp;GradPeerLimits'!$D$9</f>
        <v>19178.002181818185</v>
      </c>
      <c r="G57" s="646"/>
      <c r="H57" s="645"/>
      <c r="I57" s="646"/>
      <c r="J57" s="689"/>
      <c r="K57" s="690"/>
      <c r="L57" s="690"/>
      <c r="M57" s="691"/>
    </row>
    <row r="58" spans="1:13" ht="13.5" customHeight="1" x14ac:dyDescent="0.3">
      <c r="A58" s="1"/>
      <c r="B58" s="109" t="s">
        <v>221</v>
      </c>
      <c r="C58" s="86"/>
      <c r="D58" s="647">
        <f>G53</f>
        <v>1340</v>
      </c>
      <c r="E58" s="663"/>
      <c r="F58" s="647">
        <f>G54</f>
        <v>1400</v>
      </c>
      <c r="G58" s="646"/>
      <c r="H58" s="647"/>
      <c r="I58" s="646"/>
      <c r="J58" s="692"/>
      <c r="K58" s="693"/>
      <c r="L58" s="693"/>
      <c r="M58" s="694"/>
    </row>
    <row r="59" spans="1:13" ht="13.5" customHeight="1" x14ac:dyDescent="0.3">
      <c r="A59" s="1"/>
      <c r="B59" s="109" t="s">
        <v>28</v>
      </c>
      <c r="C59" s="87"/>
      <c r="D59" s="647">
        <f>D57-D58</f>
        <v>6327.9981818181814</v>
      </c>
      <c r="E59" s="663"/>
      <c r="F59" s="647">
        <f>F57-F58</f>
        <v>17778.002181818185</v>
      </c>
      <c r="G59" s="646"/>
      <c r="H59" s="647" t="s">
        <v>25</v>
      </c>
      <c r="I59" s="646"/>
      <c r="J59" s="645" t="s">
        <v>25</v>
      </c>
      <c r="K59" s="654"/>
      <c r="L59" s="695"/>
      <c r="M59" s="696"/>
    </row>
    <row r="60" spans="1:13" ht="13.5" customHeight="1" x14ac:dyDescent="0.3">
      <c r="A60" s="1"/>
      <c r="B60" s="56" t="s">
        <v>27</v>
      </c>
      <c r="C60" s="92"/>
      <c r="D60" s="648">
        <f>D58/D57</f>
        <v>0.17475225844175524</v>
      </c>
      <c r="E60" s="664"/>
      <c r="F60" s="648">
        <f>F58/F57</f>
        <v>7.3000304553478362E-2</v>
      </c>
      <c r="G60" s="646"/>
      <c r="H60" s="648" t="s">
        <v>25</v>
      </c>
      <c r="I60" s="646"/>
      <c r="J60" s="651" t="s">
        <v>25</v>
      </c>
      <c r="K60" s="652"/>
      <c r="L60" s="695"/>
      <c r="M60" s="696"/>
    </row>
    <row r="61" spans="1:13" ht="13.5" customHeight="1" thickBot="1" x14ac:dyDescent="0.35">
      <c r="A61" s="40"/>
      <c r="B61" s="64" t="s">
        <v>236</v>
      </c>
      <c r="C61" s="108"/>
      <c r="D61" s="665">
        <f>I53</f>
        <v>1</v>
      </c>
      <c r="E61" s="666"/>
      <c r="F61" s="649">
        <f>I54</f>
        <v>1</v>
      </c>
      <c r="G61" s="650"/>
      <c r="H61" s="649" t="s">
        <v>25</v>
      </c>
      <c r="I61" s="650"/>
      <c r="J61" s="656" t="s">
        <v>25</v>
      </c>
      <c r="K61" s="657"/>
      <c r="L61" s="697"/>
      <c r="M61" s="698"/>
    </row>
    <row r="62" spans="1:13" ht="21" customHeight="1" x14ac:dyDescent="0.3">
      <c r="A62" s="667" t="s">
        <v>160</v>
      </c>
      <c r="B62" s="667"/>
      <c r="C62" s="667"/>
      <c r="D62" s="667"/>
      <c r="E62" s="667"/>
      <c r="F62" s="667"/>
      <c r="G62" s="667"/>
      <c r="H62" s="667"/>
      <c r="I62" s="667"/>
      <c r="J62" s="667"/>
      <c r="K62" s="667"/>
      <c r="L62" s="668"/>
      <c r="M62" s="668"/>
    </row>
    <row r="63" spans="1:13" ht="30" customHeight="1" x14ac:dyDescent="0.3">
      <c r="A63" s="643" t="s">
        <v>161</v>
      </c>
      <c r="B63" s="643"/>
      <c r="C63" s="643"/>
      <c r="D63" s="643"/>
      <c r="E63" s="643"/>
      <c r="F63" s="643"/>
      <c r="G63" s="643"/>
      <c r="H63" s="643"/>
      <c r="I63" s="643"/>
      <c r="J63" s="643"/>
      <c r="K63" s="643"/>
    </row>
    <row r="66" spans="4:8" ht="29.25" customHeight="1" x14ac:dyDescent="0.3"/>
    <row r="67" spans="4:8" x14ac:dyDescent="0.3">
      <c r="H67" t="s">
        <v>25</v>
      </c>
    </row>
    <row r="69" spans="4:8" ht="27" customHeight="1" x14ac:dyDescent="0.3">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FY16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P69"/>
  <sheetViews>
    <sheetView zoomScaleNormal="100" workbookViewId="0">
      <selection sqref="A1:F1"/>
    </sheetView>
  </sheetViews>
  <sheetFormatPr defaultRowHeight="13" x14ac:dyDescent="0.3"/>
  <cols>
    <col min="1" max="1" width="3.19921875" customWidth="1"/>
    <col min="2" max="2" width="40.796875" customWidth="1"/>
    <col min="3" max="4" width="10.796875" customWidth="1"/>
    <col min="5" max="5" width="11.69921875" customWidth="1"/>
    <col min="6" max="6" width="10.796875" customWidth="1"/>
    <col min="7" max="7" width="11.796875" customWidth="1"/>
    <col min="8" max="11" width="10.796875" customWidth="1"/>
    <col min="12" max="12" width="10.19921875" customWidth="1"/>
    <col min="13" max="13" width="10.796875" customWidth="1"/>
  </cols>
  <sheetData>
    <row r="1" spans="1:13" ht="21" customHeight="1" x14ac:dyDescent="0.3">
      <c r="A1" s="622" t="s">
        <v>138</v>
      </c>
      <c r="B1" s="622"/>
      <c r="C1" s="622"/>
      <c r="D1" s="622"/>
      <c r="E1" s="622"/>
      <c r="F1" s="622"/>
      <c r="G1" s="622" t="s">
        <v>82</v>
      </c>
      <c r="H1" s="622"/>
      <c r="I1" s="622"/>
      <c r="J1" s="622"/>
      <c r="K1" s="622"/>
      <c r="L1" s="622"/>
      <c r="M1" s="622"/>
    </row>
    <row r="2" spans="1:13" ht="12" customHeight="1" thickBot="1" x14ac:dyDescent="0.35"/>
    <row r="3" spans="1:13" ht="14.25" customHeight="1" x14ac:dyDescent="0.3">
      <c r="A3" s="641" t="s">
        <v>25</v>
      </c>
      <c r="B3" s="661" t="s">
        <v>172</v>
      </c>
      <c r="C3" s="639" t="s">
        <v>76</v>
      </c>
      <c r="D3" s="623" t="s">
        <v>229</v>
      </c>
      <c r="E3" s="644"/>
      <c r="F3" s="623" t="s">
        <v>212</v>
      </c>
      <c r="G3" s="669"/>
      <c r="H3" s="670"/>
      <c r="I3" s="670"/>
      <c r="J3" s="623" t="s">
        <v>215</v>
      </c>
      <c r="K3" s="624"/>
      <c r="L3" s="625"/>
      <c r="M3" s="626"/>
    </row>
    <row r="4" spans="1:13" ht="42.75" customHeight="1" thickBot="1" x14ac:dyDescent="0.35">
      <c r="A4" s="642"/>
      <c r="B4" s="662"/>
      <c r="C4" s="640"/>
      <c r="D4" s="33" t="s">
        <v>230</v>
      </c>
      <c r="E4" s="32" t="s">
        <v>1</v>
      </c>
      <c r="F4" s="105" t="s">
        <v>216</v>
      </c>
      <c r="G4" s="104" t="s">
        <v>1</v>
      </c>
      <c r="H4" s="104" t="s">
        <v>233</v>
      </c>
      <c r="I4" s="54" t="s">
        <v>234</v>
      </c>
      <c r="J4" s="317" t="s">
        <v>217</v>
      </c>
      <c r="K4" s="54" t="s">
        <v>1</v>
      </c>
      <c r="L4" s="116" t="s">
        <v>233</v>
      </c>
      <c r="M4" s="112" t="s">
        <v>235</v>
      </c>
    </row>
    <row r="5" spans="1:13" ht="15" customHeight="1" x14ac:dyDescent="0.3">
      <c r="A5" s="171" t="s">
        <v>0</v>
      </c>
      <c r="B5" s="176" t="s">
        <v>171</v>
      </c>
      <c r="C5" s="163"/>
      <c r="D5" s="164"/>
      <c r="E5" s="165"/>
      <c r="F5" s="166"/>
      <c r="G5" s="167"/>
      <c r="H5" s="168"/>
      <c r="I5" s="315"/>
      <c r="J5" s="318"/>
      <c r="K5" s="152"/>
      <c r="L5" s="152"/>
      <c r="M5" s="3"/>
    </row>
    <row r="6" spans="1:13" ht="9" customHeight="1" x14ac:dyDescent="0.3">
      <c r="A6" s="172"/>
      <c r="B6" s="55"/>
      <c r="C6" s="90"/>
      <c r="D6" s="12"/>
      <c r="E6" s="3"/>
      <c r="F6" s="106"/>
      <c r="G6" s="18"/>
      <c r="H6" s="4"/>
      <c r="I6" s="5"/>
      <c r="J6" s="318"/>
      <c r="K6" s="152"/>
      <c r="L6" s="152"/>
      <c r="M6" s="3"/>
    </row>
    <row r="7" spans="1:13" ht="15" customHeight="1" x14ac:dyDescent="0.35">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x14ac:dyDescent="0.35">
      <c r="A8" s="11"/>
      <c r="B8" s="123" t="s">
        <v>3</v>
      </c>
      <c r="C8" s="124">
        <v>30</v>
      </c>
      <c r="D8" s="125">
        <v>1</v>
      </c>
      <c r="E8" s="174">
        <f>+D8*C8</f>
        <v>30</v>
      </c>
      <c r="F8" s="126">
        <v>2</v>
      </c>
      <c r="G8" s="127">
        <f>C8*F8</f>
        <v>60</v>
      </c>
      <c r="H8" s="128">
        <f>G8-E8</f>
        <v>30</v>
      </c>
      <c r="I8" s="213">
        <f>H8/E8</f>
        <v>1</v>
      </c>
      <c r="J8" s="320" t="s">
        <v>218</v>
      </c>
      <c r="K8" s="214"/>
      <c r="L8" s="216">
        <f>K7-G7</f>
        <v>0</v>
      </c>
      <c r="M8" s="783">
        <f>L8/G7</f>
        <v>0</v>
      </c>
    </row>
    <row r="9" spans="1:13" ht="15" customHeight="1" thickBot="1" x14ac:dyDescent="0.4">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x14ac:dyDescent="0.35">
      <c r="A10" s="115"/>
      <c r="B10" s="160"/>
      <c r="C10" s="160"/>
      <c r="D10" s="161"/>
      <c r="E10" s="161"/>
      <c r="F10" s="162"/>
      <c r="G10" s="162"/>
      <c r="H10" s="162"/>
      <c r="I10" s="162"/>
      <c r="J10" s="162"/>
      <c r="K10" s="325"/>
      <c r="L10" s="326"/>
      <c r="M10" s="30"/>
    </row>
    <row r="11" spans="1:13" ht="15" customHeight="1" x14ac:dyDescent="0.3">
      <c r="A11" s="171" t="s">
        <v>5</v>
      </c>
      <c r="B11" s="176" t="s">
        <v>26</v>
      </c>
      <c r="C11" s="99"/>
      <c r="D11" s="4"/>
      <c r="E11" s="3"/>
      <c r="F11" s="12"/>
      <c r="G11" s="2"/>
      <c r="H11" s="12"/>
      <c r="I11" s="3"/>
      <c r="J11" s="627" t="s">
        <v>219</v>
      </c>
      <c r="K11" s="628"/>
      <c r="L11" s="629"/>
      <c r="M11" s="630"/>
    </row>
    <row r="12" spans="1:13" ht="9" customHeight="1" x14ac:dyDescent="0.3">
      <c r="A12" s="172"/>
      <c r="B12" s="55"/>
      <c r="C12" s="99"/>
      <c r="D12" s="4"/>
      <c r="E12" s="3"/>
      <c r="F12" s="12"/>
      <c r="G12" s="2"/>
      <c r="H12" s="12"/>
      <c r="I12" s="3"/>
      <c r="J12" s="631"/>
      <c r="K12" s="632"/>
      <c r="L12" s="633"/>
      <c r="M12" s="634"/>
    </row>
    <row r="13" spans="1:13" ht="13.5" customHeight="1" x14ac:dyDescent="0.3">
      <c r="A13" s="1"/>
      <c r="B13" s="92" t="s">
        <v>174</v>
      </c>
      <c r="C13" s="91"/>
      <c r="D13" s="96"/>
      <c r="E13" s="9"/>
      <c r="F13" s="19"/>
      <c r="G13" s="8"/>
      <c r="H13" s="84"/>
      <c r="I13" s="85"/>
      <c r="J13" s="635"/>
      <c r="K13" s="636"/>
      <c r="L13" s="637"/>
      <c r="M13" s="638"/>
    </row>
    <row r="14" spans="1:13" ht="13.5" customHeight="1" x14ac:dyDescent="0.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ht="13.5" customHeight="1" x14ac:dyDescent="0.3">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ht="13.5" customHeight="1" x14ac:dyDescent="0.3">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x14ac:dyDescent="0.3">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x14ac:dyDescent="0.3">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x14ac:dyDescent="0.3">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x14ac:dyDescent="0.3">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x14ac:dyDescent="0.3">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x14ac:dyDescent="0.3">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x14ac:dyDescent="0.3">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x14ac:dyDescent="0.3">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x14ac:dyDescent="0.3">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x14ac:dyDescent="0.3">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53">
        <f t="shared" si="4"/>
        <v>2</v>
      </c>
      <c r="K26" s="154">
        <f t="shared" si="4"/>
        <v>60</v>
      </c>
      <c r="L26" s="155">
        <f t="shared" si="4"/>
        <v>30</v>
      </c>
      <c r="M26" s="156">
        <f t="shared" si="4"/>
        <v>1</v>
      </c>
    </row>
    <row r="27" spans="1:16" ht="13.5" customHeight="1" x14ac:dyDescent="0.3">
      <c r="A27" s="1"/>
      <c r="B27" s="111"/>
      <c r="C27" s="101">
        <v>30</v>
      </c>
      <c r="D27" s="96">
        <v>1</v>
      </c>
      <c r="E27" s="9">
        <f t="shared" si="5"/>
        <v>30</v>
      </c>
      <c r="F27" s="19">
        <v>2</v>
      </c>
      <c r="G27" s="8">
        <f t="shared" si="6"/>
        <v>60</v>
      </c>
      <c r="H27" s="103">
        <f t="shared" si="7"/>
        <v>30</v>
      </c>
      <c r="I27" s="107">
        <f t="shared" si="8"/>
        <v>1</v>
      </c>
      <c r="J27" s="153">
        <f t="shared" si="4"/>
        <v>2</v>
      </c>
      <c r="K27" s="154">
        <f t="shared" si="4"/>
        <v>60</v>
      </c>
      <c r="L27" s="155">
        <f t="shared" si="4"/>
        <v>30</v>
      </c>
      <c r="M27" s="156">
        <f t="shared" si="4"/>
        <v>1</v>
      </c>
    </row>
    <row r="28" spans="1:16" ht="13.5" customHeight="1" x14ac:dyDescent="0.3">
      <c r="A28" s="1"/>
      <c r="B28" s="111"/>
      <c r="C28" s="101">
        <v>30</v>
      </c>
      <c r="D28" s="96">
        <v>1</v>
      </c>
      <c r="E28" s="9">
        <f t="shared" si="5"/>
        <v>30</v>
      </c>
      <c r="F28" s="19">
        <v>2</v>
      </c>
      <c r="G28" s="8">
        <f t="shared" si="6"/>
        <v>60</v>
      </c>
      <c r="H28" s="103">
        <f t="shared" si="7"/>
        <v>30</v>
      </c>
      <c r="I28" s="107">
        <f t="shared" si="8"/>
        <v>1</v>
      </c>
      <c r="J28" s="153">
        <f t="shared" si="4"/>
        <v>2</v>
      </c>
      <c r="K28" s="154">
        <f t="shared" si="4"/>
        <v>60</v>
      </c>
      <c r="L28" s="155">
        <f t="shared" si="4"/>
        <v>30</v>
      </c>
      <c r="M28" s="156">
        <f t="shared" si="4"/>
        <v>1</v>
      </c>
    </row>
    <row r="29" spans="1:16" ht="13.5" customHeight="1" x14ac:dyDescent="0.3">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x14ac:dyDescent="0.3">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x14ac:dyDescent="0.3">
      <c r="A31" s="11"/>
      <c r="B31" s="184" t="s">
        <v>139</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x14ac:dyDescent="0.3">
      <c r="A32" s="43"/>
      <c r="B32" s="180"/>
      <c r="C32" s="181"/>
      <c r="D32" s="182"/>
      <c r="E32" s="183"/>
      <c r="F32" s="182"/>
      <c r="G32" s="14" t="s">
        <v>25</v>
      </c>
      <c r="H32" s="14"/>
      <c r="I32" s="15"/>
      <c r="J32" s="209"/>
      <c r="K32" s="210"/>
      <c r="L32" s="211" t="s">
        <v>25</v>
      </c>
      <c r="M32" s="212" t="s">
        <v>25</v>
      </c>
    </row>
    <row r="33" spans="1:16" ht="13.5" customHeight="1" x14ac:dyDescent="0.3">
      <c r="A33" s="1"/>
      <c r="B33" s="88" t="s">
        <v>173</v>
      </c>
      <c r="C33" s="113"/>
      <c r="D33" s="16"/>
      <c r="E33" s="114"/>
      <c r="F33" s="84"/>
      <c r="G33" s="8" t="s">
        <v>25</v>
      </c>
      <c r="H33" s="8"/>
      <c r="I33" s="85"/>
      <c r="J33" s="157"/>
      <c r="K33" s="158"/>
      <c r="L33" s="155" t="s">
        <v>25</v>
      </c>
      <c r="M33" s="156" t="s">
        <v>25</v>
      </c>
    </row>
    <row r="34" spans="1:16" ht="13.5" customHeight="1" x14ac:dyDescent="0.3">
      <c r="A34" s="1"/>
      <c r="B34" s="93" t="s">
        <v>6</v>
      </c>
      <c r="C34" s="91">
        <v>30</v>
      </c>
      <c r="D34" s="98">
        <v>1</v>
      </c>
      <c r="E34" s="9">
        <f t="shared" ref="E34:E42" si="9">+D34*C34</f>
        <v>30</v>
      </c>
      <c r="F34" s="19">
        <v>2</v>
      </c>
      <c r="G34" s="8">
        <f t="shared" si="3"/>
        <v>60</v>
      </c>
      <c r="H34" s="103">
        <f t="shared" ref="H34:H42" si="10">G34-E34</f>
        <v>30</v>
      </c>
      <c r="I34" s="107">
        <f t="shared" ref="I34:I49" si="11">H34/E34</f>
        <v>1</v>
      </c>
      <c r="J34" s="153">
        <f t="shared" ref="J34:M49" si="12">F34</f>
        <v>2</v>
      </c>
      <c r="K34" s="154">
        <f t="shared" si="12"/>
        <v>60</v>
      </c>
      <c r="L34" s="155">
        <f t="shared" si="12"/>
        <v>30</v>
      </c>
      <c r="M34" s="156">
        <f t="shared" si="12"/>
        <v>1</v>
      </c>
    </row>
    <row r="35" spans="1:16" ht="13.5" customHeight="1" x14ac:dyDescent="0.3">
      <c r="A35" s="1"/>
      <c r="B35" s="93" t="s">
        <v>7</v>
      </c>
      <c r="C35" s="91">
        <v>30</v>
      </c>
      <c r="D35" s="98">
        <v>1</v>
      </c>
      <c r="E35" s="9">
        <f t="shared" si="9"/>
        <v>30</v>
      </c>
      <c r="F35" s="19">
        <v>2</v>
      </c>
      <c r="G35" s="8">
        <f t="shared" si="3"/>
        <v>60</v>
      </c>
      <c r="H35" s="103">
        <f t="shared" si="10"/>
        <v>30</v>
      </c>
      <c r="I35" s="107">
        <f t="shared" si="11"/>
        <v>1</v>
      </c>
      <c r="J35" s="153">
        <f t="shared" si="12"/>
        <v>2</v>
      </c>
      <c r="K35" s="154">
        <f t="shared" si="12"/>
        <v>60</v>
      </c>
      <c r="L35" s="155">
        <f t="shared" si="12"/>
        <v>30</v>
      </c>
      <c r="M35" s="156">
        <f t="shared" si="12"/>
        <v>1</v>
      </c>
    </row>
    <row r="36" spans="1:16" ht="13.5" customHeight="1" x14ac:dyDescent="0.3">
      <c r="A36" s="1"/>
      <c r="B36" s="93" t="s">
        <v>8</v>
      </c>
      <c r="C36" s="91">
        <v>30</v>
      </c>
      <c r="D36" s="98">
        <v>1</v>
      </c>
      <c r="E36" s="9">
        <f t="shared" si="9"/>
        <v>30</v>
      </c>
      <c r="F36" s="19">
        <v>2</v>
      </c>
      <c r="G36" s="8">
        <f t="shared" si="3"/>
        <v>60</v>
      </c>
      <c r="H36" s="103">
        <f t="shared" si="10"/>
        <v>30</v>
      </c>
      <c r="I36" s="107">
        <f t="shared" si="11"/>
        <v>1</v>
      </c>
      <c r="J36" s="153">
        <f t="shared" si="12"/>
        <v>2</v>
      </c>
      <c r="K36" s="154">
        <f t="shared" si="12"/>
        <v>60</v>
      </c>
      <c r="L36" s="155">
        <f t="shared" si="12"/>
        <v>30</v>
      </c>
      <c r="M36" s="156">
        <f t="shared" si="12"/>
        <v>1</v>
      </c>
    </row>
    <row r="37" spans="1:16" ht="13.5" customHeight="1" x14ac:dyDescent="0.3">
      <c r="A37" s="1"/>
      <c r="B37" s="93" t="s">
        <v>9</v>
      </c>
      <c r="C37" s="101">
        <v>2</v>
      </c>
      <c r="D37" s="98">
        <v>1</v>
      </c>
      <c r="E37" s="9">
        <f t="shared" si="9"/>
        <v>2</v>
      </c>
      <c r="F37" s="19">
        <v>2</v>
      </c>
      <c r="G37" s="8">
        <f t="shared" si="3"/>
        <v>4</v>
      </c>
      <c r="H37" s="103">
        <f t="shared" si="10"/>
        <v>2</v>
      </c>
      <c r="I37" s="107">
        <f t="shared" si="11"/>
        <v>1</v>
      </c>
      <c r="J37" s="153">
        <f t="shared" si="12"/>
        <v>2</v>
      </c>
      <c r="K37" s="154">
        <f t="shared" si="12"/>
        <v>4</v>
      </c>
      <c r="L37" s="155">
        <f t="shared" si="12"/>
        <v>2</v>
      </c>
      <c r="M37" s="156">
        <f t="shared" si="12"/>
        <v>1</v>
      </c>
      <c r="P37" t="s">
        <v>25</v>
      </c>
    </row>
    <row r="38" spans="1:16" ht="13.5" customHeight="1" x14ac:dyDescent="0.3">
      <c r="A38" s="1"/>
      <c r="B38" s="93" t="s">
        <v>10</v>
      </c>
      <c r="C38" s="91">
        <v>2</v>
      </c>
      <c r="D38" s="98">
        <v>1</v>
      </c>
      <c r="E38" s="9">
        <f t="shared" si="9"/>
        <v>2</v>
      </c>
      <c r="F38" s="19">
        <v>2</v>
      </c>
      <c r="G38" s="8">
        <f t="shared" si="3"/>
        <v>4</v>
      </c>
      <c r="H38" s="103">
        <f t="shared" si="10"/>
        <v>2</v>
      </c>
      <c r="I38" s="107">
        <f t="shared" si="11"/>
        <v>1</v>
      </c>
      <c r="J38" s="153">
        <f t="shared" si="12"/>
        <v>2</v>
      </c>
      <c r="K38" s="154">
        <f t="shared" si="12"/>
        <v>4</v>
      </c>
      <c r="L38" s="155">
        <f t="shared" si="12"/>
        <v>2</v>
      </c>
      <c r="M38" s="156">
        <f t="shared" si="12"/>
        <v>1</v>
      </c>
    </row>
    <row r="39" spans="1:16" ht="13.5" customHeight="1" x14ac:dyDescent="0.3">
      <c r="A39" s="1"/>
      <c r="B39" s="93" t="s">
        <v>14</v>
      </c>
      <c r="C39" s="91">
        <v>30</v>
      </c>
      <c r="D39" s="98">
        <v>1</v>
      </c>
      <c r="E39" s="9">
        <f t="shared" si="9"/>
        <v>30</v>
      </c>
      <c r="F39" s="19">
        <v>2</v>
      </c>
      <c r="G39" s="8">
        <f t="shared" si="3"/>
        <v>60</v>
      </c>
      <c r="H39" s="103">
        <f t="shared" si="10"/>
        <v>30</v>
      </c>
      <c r="I39" s="107">
        <f t="shared" si="11"/>
        <v>1</v>
      </c>
      <c r="J39" s="153">
        <f t="shared" si="12"/>
        <v>2</v>
      </c>
      <c r="K39" s="154">
        <f t="shared" si="12"/>
        <v>60</v>
      </c>
      <c r="L39" s="155">
        <f t="shared" si="12"/>
        <v>30</v>
      </c>
      <c r="M39" s="156">
        <f t="shared" si="12"/>
        <v>1</v>
      </c>
    </row>
    <row r="40" spans="1:16" ht="13.5" customHeight="1" x14ac:dyDescent="0.3">
      <c r="A40" s="1"/>
      <c r="B40" s="38" t="s">
        <v>83</v>
      </c>
      <c r="C40" s="100">
        <v>30</v>
      </c>
      <c r="D40" s="98">
        <v>1</v>
      </c>
      <c r="E40" s="9">
        <f t="shared" si="9"/>
        <v>30</v>
      </c>
      <c r="F40" s="19">
        <v>2</v>
      </c>
      <c r="G40" s="8">
        <f t="shared" si="3"/>
        <v>60</v>
      </c>
      <c r="H40" s="103">
        <f t="shared" si="10"/>
        <v>30</v>
      </c>
      <c r="I40" s="107">
        <f t="shared" si="11"/>
        <v>1</v>
      </c>
      <c r="J40" s="153">
        <f t="shared" si="12"/>
        <v>2</v>
      </c>
      <c r="K40" s="154">
        <f t="shared" si="12"/>
        <v>60</v>
      </c>
      <c r="L40" s="155">
        <f t="shared" si="12"/>
        <v>30</v>
      </c>
      <c r="M40" s="156">
        <f t="shared" si="12"/>
        <v>1</v>
      </c>
    </row>
    <row r="41" spans="1:16" ht="13.5" customHeight="1" x14ac:dyDescent="0.3">
      <c r="A41" s="1"/>
      <c r="B41" s="93" t="s">
        <v>61</v>
      </c>
      <c r="C41" s="101">
        <v>30</v>
      </c>
      <c r="D41" s="98">
        <v>1</v>
      </c>
      <c r="E41" s="9">
        <f t="shared" si="9"/>
        <v>30</v>
      </c>
      <c r="F41" s="19">
        <v>2</v>
      </c>
      <c r="G41" s="8">
        <f t="shared" si="3"/>
        <v>60</v>
      </c>
      <c r="H41" s="103">
        <f t="shared" si="10"/>
        <v>30</v>
      </c>
      <c r="I41" s="107">
        <f t="shared" si="11"/>
        <v>1</v>
      </c>
      <c r="J41" s="153">
        <f t="shared" si="12"/>
        <v>2</v>
      </c>
      <c r="K41" s="154">
        <f t="shared" si="12"/>
        <v>60</v>
      </c>
      <c r="L41" s="155">
        <f t="shared" si="12"/>
        <v>30</v>
      </c>
      <c r="M41" s="156">
        <f t="shared" si="12"/>
        <v>1</v>
      </c>
    </row>
    <row r="42" spans="1:16" ht="13.5" customHeight="1" x14ac:dyDescent="0.3">
      <c r="A42" s="1"/>
      <c r="B42" s="93" t="s">
        <v>23</v>
      </c>
      <c r="C42" s="91">
        <v>30</v>
      </c>
      <c r="D42" s="98">
        <v>1</v>
      </c>
      <c r="E42" s="9">
        <f t="shared" si="9"/>
        <v>30</v>
      </c>
      <c r="F42" s="19">
        <v>2</v>
      </c>
      <c r="G42" s="8">
        <f t="shared" si="3"/>
        <v>60</v>
      </c>
      <c r="H42" s="103">
        <f t="shared" si="10"/>
        <v>30</v>
      </c>
      <c r="I42" s="107">
        <f t="shared" si="11"/>
        <v>1</v>
      </c>
      <c r="J42" s="153">
        <f t="shared" si="12"/>
        <v>2</v>
      </c>
      <c r="K42" s="154">
        <f t="shared" si="12"/>
        <v>60</v>
      </c>
      <c r="L42" s="155">
        <f t="shared" si="12"/>
        <v>30</v>
      </c>
      <c r="M42" s="156">
        <f t="shared" si="12"/>
        <v>1</v>
      </c>
    </row>
    <row r="43" spans="1:16" ht="13.5" customHeight="1" x14ac:dyDescent="0.3">
      <c r="A43" s="1"/>
      <c r="B43" s="93" t="s">
        <v>62</v>
      </c>
      <c r="C43" s="101" t="s">
        <v>25</v>
      </c>
      <c r="D43" s="150" t="s">
        <v>25</v>
      </c>
      <c r="E43" s="21" t="s">
        <v>25</v>
      </c>
      <c r="F43" s="23" t="s">
        <v>25</v>
      </c>
      <c r="G43" s="8" t="s">
        <v>25</v>
      </c>
      <c r="H43" s="103" t="s">
        <v>25</v>
      </c>
      <c r="I43" s="107" t="s">
        <v>25</v>
      </c>
      <c r="J43" s="153" t="str">
        <f t="shared" si="12"/>
        <v xml:space="preserve"> </v>
      </c>
      <c r="K43" s="154" t="str">
        <f t="shared" si="12"/>
        <v xml:space="preserve"> </v>
      </c>
      <c r="L43" s="155" t="str">
        <f t="shared" si="12"/>
        <v xml:space="preserve"> </v>
      </c>
      <c r="M43" s="156" t="str">
        <f t="shared" si="12"/>
        <v xml:space="preserve"> </v>
      </c>
    </row>
    <row r="44" spans="1:16" ht="13.5" customHeight="1" x14ac:dyDescent="0.3">
      <c r="A44" s="1"/>
      <c r="B44" s="235" t="s">
        <v>25</v>
      </c>
      <c r="C44" s="101">
        <v>30</v>
      </c>
      <c r="D44" s="96">
        <v>1</v>
      </c>
      <c r="E44" s="9">
        <f t="shared" ref="E44:E46" si="13">+D44*C44</f>
        <v>30</v>
      </c>
      <c r="F44" s="19">
        <v>2</v>
      </c>
      <c r="G44" s="8">
        <f t="shared" ref="G44:G46" si="14">C44*F44</f>
        <v>60</v>
      </c>
      <c r="H44" s="103">
        <f t="shared" ref="H44:H46" si="15">G44-E44</f>
        <v>30</v>
      </c>
      <c r="I44" s="107">
        <f t="shared" ref="I44:I46" si="16">H44/E44</f>
        <v>1</v>
      </c>
      <c r="J44" s="153">
        <f t="shared" si="12"/>
        <v>2</v>
      </c>
      <c r="K44" s="154">
        <f t="shared" si="12"/>
        <v>60</v>
      </c>
      <c r="L44" s="155">
        <f t="shared" si="12"/>
        <v>30</v>
      </c>
      <c r="M44" s="156">
        <f t="shared" si="12"/>
        <v>1</v>
      </c>
    </row>
    <row r="45" spans="1:16" ht="13.5" customHeight="1" x14ac:dyDescent="0.3">
      <c r="A45" s="1"/>
      <c r="B45" s="235" t="s">
        <v>25</v>
      </c>
      <c r="C45" s="101">
        <v>30</v>
      </c>
      <c r="D45" s="96">
        <v>1</v>
      </c>
      <c r="E45" s="9">
        <f t="shared" si="13"/>
        <v>30</v>
      </c>
      <c r="F45" s="19">
        <v>2</v>
      </c>
      <c r="G45" s="8">
        <f t="shared" si="14"/>
        <v>60</v>
      </c>
      <c r="H45" s="103">
        <f t="shared" si="15"/>
        <v>30</v>
      </c>
      <c r="I45" s="107">
        <f t="shared" si="16"/>
        <v>1</v>
      </c>
      <c r="J45" s="153">
        <f t="shared" si="12"/>
        <v>2</v>
      </c>
      <c r="K45" s="154">
        <f t="shared" si="12"/>
        <v>60</v>
      </c>
      <c r="L45" s="155">
        <f t="shared" si="12"/>
        <v>30</v>
      </c>
      <c r="M45" s="156">
        <f t="shared" si="12"/>
        <v>1</v>
      </c>
    </row>
    <row r="46" spans="1:16" ht="13.5" customHeight="1" x14ac:dyDescent="0.3">
      <c r="A46" s="1"/>
      <c r="B46" s="235" t="s">
        <v>25</v>
      </c>
      <c r="C46" s="101">
        <v>30</v>
      </c>
      <c r="D46" s="96">
        <v>1</v>
      </c>
      <c r="E46" s="9">
        <f t="shared" si="13"/>
        <v>30</v>
      </c>
      <c r="F46" s="19">
        <v>2</v>
      </c>
      <c r="G46" s="8">
        <f t="shared" si="14"/>
        <v>60</v>
      </c>
      <c r="H46" s="103">
        <f t="shared" si="15"/>
        <v>30</v>
      </c>
      <c r="I46" s="107">
        <f t="shared" si="16"/>
        <v>1</v>
      </c>
      <c r="J46" s="153">
        <f t="shared" si="12"/>
        <v>2</v>
      </c>
      <c r="K46" s="154">
        <f t="shared" si="12"/>
        <v>60</v>
      </c>
      <c r="L46" s="155">
        <f t="shared" si="12"/>
        <v>30</v>
      </c>
      <c r="M46" s="156">
        <f t="shared" si="12"/>
        <v>1</v>
      </c>
    </row>
    <row r="47" spans="1:16" ht="13.5" customHeight="1" x14ac:dyDescent="0.3">
      <c r="A47" s="1"/>
      <c r="B47" s="235" t="s">
        <v>25</v>
      </c>
      <c r="C47" s="101" t="s">
        <v>25</v>
      </c>
      <c r="D47" s="150" t="s">
        <v>25</v>
      </c>
      <c r="E47" s="21" t="s">
        <v>25</v>
      </c>
      <c r="F47" s="150" t="s">
        <v>25</v>
      </c>
      <c r="G47" s="8" t="s">
        <v>25</v>
      </c>
      <c r="H47" s="103" t="s">
        <v>25</v>
      </c>
      <c r="I47" s="107" t="s">
        <v>25</v>
      </c>
      <c r="J47" s="153" t="str">
        <f t="shared" si="12"/>
        <v xml:space="preserve"> </v>
      </c>
      <c r="K47" s="154" t="str">
        <f t="shared" si="12"/>
        <v xml:space="preserve"> </v>
      </c>
      <c r="L47" s="155" t="str">
        <f t="shared" si="12"/>
        <v xml:space="preserve"> </v>
      </c>
      <c r="M47" s="156" t="str">
        <f t="shared" si="12"/>
        <v xml:space="preserve"> </v>
      </c>
    </row>
    <row r="48" spans="1:16" ht="13.5" customHeight="1" x14ac:dyDescent="0.3">
      <c r="A48" s="1"/>
      <c r="B48" s="151" t="s">
        <v>25</v>
      </c>
      <c r="C48" s="102" t="s">
        <v>25</v>
      </c>
      <c r="D48" s="177" t="s">
        <v>25</v>
      </c>
      <c r="E48" s="41" t="s">
        <v>25</v>
      </c>
      <c r="F48" s="177" t="s">
        <v>25</v>
      </c>
      <c r="G48" s="10" t="s">
        <v>25</v>
      </c>
      <c r="H48" s="178" t="s">
        <v>25</v>
      </c>
      <c r="I48" s="179" t="s">
        <v>25</v>
      </c>
      <c r="J48" s="202" t="str">
        <f t="shared" si="12"/>
        <v xml:space="preserve"> </v>
      </c>
      <c r="K48" s="203" t="str">
        <f t="shared" si="12"/>
        <v xml:space="preserve"> </v>
      </c>
      <c r="L48" s="204" t="str">
        <f t="shared" si="12"/>
        <v xml:space="preserve"> </v>
      </c>
      <c r="M48" s="205" t="str">
        <f t="shared" si="12"/>
        <v xml:space="preserve"> </v>
      </c>
    </row>
    <row r="49" spans="1:13" s="51" customFormat="1" ht="13.5" customHeight="1" x14ac:dyDescent="0.3">
      <c r="A49" s="190"/>
      <c r="B49" s="184" t="s">
        <v>140</v>
      </c>
      <c r="C49" s="185">
        <v>30</v>
      </c>
      <c r="D49" s="186">
        <f>E49/C49</f>
        <v>10.133333333333333</v>
      </c>
      <c r="E49" s="201">
        <f>SUM(E34:E48)</f>
        <v>304</v>
      </c>
      <c r="F49" s="186">
        <f>G49/C49</f>
        <v>20.266666666666666</v>
      </c>
      <c r="G49" s="188">
        <f>SUM(G34:G48)</f>
        <v>608</v>
      </c>
      <c r="H49" s="186">
        <f>G49-E49</f>
        <v>304</v>
      </c>
      <c r="I49" s="189">
        <f t="shared" si="11"/>
        <v>1</v>
      </c>
      <c r="J49" s="206">
        <f t="shared" si="12"/>
        <v>20.266666666666666</v>
      </c>
      <c r="K49" s="207">
        <f t="shared" si="12"/>
        <v>608</v>
      </c>
      <c r="L49" s="208">
        <f t="shared" si="12"/>
        <v>304</v>
      </c>
      <c r="M49" s="265">
        <f t="shared" si="12"/>
        <v>1</v>
      </c>
    </row>
    <row r="50" spans="1:13" s="51" customFormat="1" ht="13.5" customHeight="1" x14ac:dyDescent="0.3">
      <c r="A50" s="49"/>
      <c r="B50" s="191"/>
      <c r="C50" s="192"/>
      <c r="D50" s="193"/>
      <c r="E50" s="50"/>
      <c r="F50" s="193"/>
      <c r="G50" s="194"/>
      <c r="H50" s="195"/>
      <c r="I50" s="196"/>
      <c r="J50" s="197"/>
      <c r="K50" s="198"/>
      <c r="L50" s="199" t="s">
        <v>25</v>
      </c>
      <c r="M50" s="200" t="s">
        <v>25</v>
      </c>
    </row>
    <row r="51" spans="1:13" ht="15" customHeight="1" thickBot="1" x14ac:dyDescent="0.4">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x14ac:dyDescent="0.35">
      <c r="A52" s="115"/>
      <c r="B52" s="26"/>
      <c r="C52" s="26"/>
      <c r="D52" s="27"/>
      <c r="E52" s="27"/>
      <c r="F52" s="27"/>
      <c r="G52" s="27"/>
      <c r="H52" s="27"/>
      <c r="I52" s="27"/>
      <c r="J52" s="27"/>
      <c r="K52" s="27"/>
      <c r="L52" s="26"/>
      <c r="M52" s="39"/>
    </row>
    <row r="53" spans="1:13" ht="15" customHeight="1" x14ac:dyDescent="0.35">
      <c r="A53" s="77" t="s">
        <v>15</v>
      </c>
      <c r="B53" s="217" t="s">
        <v>135</v>
      </c>
      <c r="C53" s="218">
        <v>30</v>
      </c>
      <c r="D53" s="219">
        <f>E53/30</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x14ac:dyDescent="0.4">
      <c r="A54" s="78" t="s">
        <v>17</v>
      </c>
      <c r="B54" s="224" t="s">
        <v>136</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x14ac:dyDescent="0.35">
      <c r="A55" s="115"/>
      <c r="B55" s="26"/>
      <c r="C55" s="26"/>
      <c r="D55" s="27"/>
      <c r="E55" s="27"/>
      <c r="F55" s="27"/>
      <c r="G55" s="27"/>
      <c r="H55" s="27"/>
      <c r="I55" s="27"/>
      <c r="J55" s="27"/>
      <c r="K55" s="27"/>
      <c r="L55" s="26"/>
      <c r="M55" s="39"/>
    </row>
    <row r="56" spans="1:13" ht="14.5" x14ac:dyDescent="0.35">
      <c r="A56" s="28" t="s">
        <v>19</v>
      </c>
      <c r="B56" s="280" t="s">
        <v>137</v>
      </c>
      <c r="C56" s="110"/>
      <c r="D56" s="671" t="s">
        <v>20</v>
      </c>
      <c r="E56" s="672"/>
      <c r="F56" s="671" t="s">
        <v>21</v>
      </c>
      <c r="G56" s="674"/>
      <c r="H56" s="671"/>
      <c r="I56" s="674"/>
      <c r="J56" s="677" t="s">
        <v>145</v>
      </c>
      <c r="K56" s="686"/>
      <c r="L56" s="687"/>
      <c r="M56" s="688"/>
    </row>
    <row r="57" spans="1:13" ht="13.5" customHeight="1" x14ac:dyDescent="0.3">
      <c r="A57" s="1"/>
      <c r="B57" s="109" t="s">
        <v>224</v>
      </c>
      <c r="C57" s="29"/>
      <c r="D57" s="645">
        <f>'UnderGrad&amp;GradPeerLimits'!$B$10</f>
        <v>9094</v>
      </c>
      <c r="E57" s="673"/>
      <c r="F57" s="645">
        <f>'UnderGrad&amp;GradPeerLimits'!$D$10</f>
        <v>20694.995000000003</v>
      </c>
      <c r="G57" s="646"/>
      <c r="H57" s="645"/>
      <c r="I57" s="646"/>
      <c r="J57" s="689"/>
      <c r="K57" s="690"/>
      <c r="L57" s="690"/>
      <c r="M57" s="691"/>
    </row>
    <row r="58" spans="1:13" ht="13.5" customHeight="1" x14ac:dyDescent="0.3">
      <c r="A58" s="1"/>
      <c r="B58" s="109" t="s">
        <v>221</v>
      </c>
      <c r="C58" s="86"/>
      <c r="D58" s="647">
        <f>G53</f>
        <v>1340</v>
      </c>
      <c r="E58" s="663"/>
      <c r="F58" s="647">
        <f>G54</f>
        <v>1400</v>
      </c>
      <c r="G58" s="646"/>
      <c r="H58" s="647"/>
      <c r="I58" s="646"/>
      <c r="J58" s="692"/>
      <c r="K58" s="693"/>
      <c r="L58" s="693"/>
      <c r="M58" s="694"/>
    </row>
    <row r="59" spans="1:13" ht="13.5" customHeight="1" x14ac:dyDescent="0.3">
      <c r="A59" s="1"/>
      <c r="B59" s="109" t="s">
        <v>28</v>
      </c>
      <c r="C59" s="87"/>
      <c r="D59" s="647">
        <f>D57-D58</f>
        <v>7754</v>
      </c>
      <c r="E59" s="663"/>
      <c r="F59" s="647">
        <f>F57-F58</f>
        <v>19294.995000000003</v>
      </c>
      <c r="G59" s="646"/>
      <c r="H59" s="647" t="s">
        <v>25</v>
      </c>
      <c r="I59" s="646"/>
      <c r="J59" s="645" t="s">
        <v>25</v>
      </c>
      <c r="K59" s="654"/>
      <c r="L59" s="695"/>
      <c r="M59" s="696"/>
    </row>
    <row r="60" spans="1:13" ht="13.5" customHeight="1" x14ac:dyDescent="0.3">
      <c r="A60" s="1"/>
      <c r="B60" s="56" t="s">
        <v>27</v>
      </c>
      <c r="C60" s="92"/>
      <c r="D60" s="648">
        <f>D58/D57</f>
        <v>0.14734990103364856</v>
      </c>
      <c r="E60" s="664"/>
      <c r="F60" s="648">
        <f>F58/F57</f>
        <v>6.7649206970091066E-2</v>
      </c>
      <c r="G60" s="646"/>
      <c r="H60" s="648" t="s">
        <v>25</v>
      </c>
      <c r="I60" s="646"/>
      <c r="J60" s="651" t="s">
        <v>25</v>
      </c>
      <c r="K60" s="652"/>
      <c r="L60" s="695"/>
      <c r="M60" s="696"/>
    </row>
    <row r="61" spans="1:13" ht="13.5" customHeight="1" thickBot="1" x14ac:dyDescent="0.35">
      <c r="A61" s="40"/>
      <c r="B61" s="64" t="s">
        <v>236</v>
      </c>
      <c r="C61" s="108"/>
      <c r="D61" s="665">
        <f>I53</f>
        <v>1</v>
      </c>
      <c r="E61" s="666"/>
      <c r="F61" s="649">
        <f>I54</f>
        <v>1</v>
      </c>
      <c r="G61" s="650"/>
      <c r="H61" s="649" t="s">
        <v>25</v>
      </c>
      <c r="I61" s="650"/>
      <c r="J61" s="656" t="s">
        <v>25</v>
      </c>
      <c r="K61" s="657"/>
      <c r="L61" s="697"/>
      <c r="M61" s="698"/>
    </row>
    <row r="62" spans="1:13" ht="21" customHeight="1" x14ac:dyDescent="0.3">
      <c r="A62" s="667" t="s">
        <v>160</v>
      </c>
      <c r="B62" s="667"/>
      <c r="C62" s="667"/>
      <c r="D62" s="667"/>
      <c r="E62" s="667"/>
      <c r="F62" s="667"/>
      <c r="G62" s="667"/>
      <c r="H62" s="667"/>
      <c r="I62" s="667"/>
      <c r="J62" s="667"/>
      <c r="K62" s="667"/>
      <c r="L62" s="668"/>
      <c r="M62" s="668"/>
    </row>
    <row r="63" spans="1:13" ht="30" customHeight="1" x14ac:dyDescent="0.3">
      <c r="A63" s="643" t="s">
        <v>161</v>
      </c>
      <c r="B63" s="643"/>
      <c r="C63" s="643"/>
      <c r="D63" s="643"/>
      <c r="E63" s="643"/>
      <c r="F63" s="643"/>
      <c r="G63" s="643"/>
      <c r="H63" s="643"/>
      <c r="I63" s="643"/>
      <c r="J63" s="643"/>
      <c r="K63" s="643"/>
    </row>
    <row r="64" spans="1:13" ht="31.5" customHeight="1" x14ac:dyDescent="0.3"/>
    <row r="66" spans="4:8" ht="29.25" customHeight="1" x14ac:dyDescent="0.3"/>
    <row r="67" spans="4:8" x14ac:dyDescent="0.3">
      <c r="H67" t="s">
        <v>25</v>
      </c>
    </row>
    <row r="69" spans="4:8" ht="27" customHeight="1" x14ac:dyDescent="0.3">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FY16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8"/>
  </sheetPr>
  <dimension ref="A1:L64"/>
  <sheetViews>
    <sheetView zoomScaleNormal="100" workbookViewId="0">
      <selection sqref="A1:D1"/>
    </sheetView>
  </sheetViews>
  <sheetFormatPr defaultRowHeight="13" x14ac:dyDescent="0.3"/>
  <cols>
    <col min="1" max="1" width="3.19921875" customWidth="1"/>
    <col min="2" max="2" width="40.796875" customWidth="1"/>
    <col min="3" max="4" width="10.796875" customWidth="1"/>
    <col min="5" max="5" width="11.69921875" customWidth="1"/>
    <col min="6" max="6" width="10.796875" customWidth="1"/>
    <col min="7" max="7" width="11.796875" customWidth="1"/>
    <col min="8" max="9" width="10.796875" customWidth="1"/>
  </cols>
  <sheetData>
    <row r="1" spans="1:9" ht="21" customHeight="1" x14ac:dyDescent="0.3">
      <c r="A1" s="622" t="s">
        <v>138</v>
      </c>
      <c r="B1" s="702"/>
      <c r="C1" s="702"/>
      <c r="D1" s="702"/>
      <c r="E1" s="236" t="s">
        <v>142</v>
      </c>
      <c r="F1" s="236"/>
      <c r="G1" s="236"/>
      <c r="H1" s="236"/>
      <c r="I1" s="34"/>
    </row>
    <row r="2" spans="1:9" ht="12" customHeight="1" thickBot="1" x14ac:dyDescent="0.35"/>
    <row r="3" spans="1:9" ht="14.25" customHeight="1" x14ac:dyDescent="0.3">
      <c r="A3" s="641" t="s">
        <v>25</v>
      </c>
      <c r="B3" s="661" t="s">
        <v>172</v>
      </c>
      <c r="C3" s="639" t="s">
        <v>76</v>
      </c>
      <c r="D3" s="623" t="s">
        <v>229</v>
      </c>
      <c r="E3" s="669"/>
      <c r="F3" s="623" t="s">
        <v>212</v>
      </c>
      <c r="G3" s="669"/>
      <c r="H3" s="670"/>
      <c r="I3" s="707"/>
    </row>
    <row r="4" spans="1:9" ht="42.75" customHeight="1" thickBot="1" x14ac:dyDescent="0.35">
      <c r="A4" s="642"/>
      <c r="B4" s="662"/>
      <c r="C4" s="640"/>
      <c r="D4" s="33" t="s">
        <v>230</v>
      </c>
      <c r="E4" s="54" t="s">
        <v>1</v>
      </c>
      <c r="F4" s="105" t="s">
        <v>216</v>
      </c>
      <c r="G4" s="104" t="s">
        <v>1</v>
      </c>
      <c r="H4" s="104" t="s">
        <v>233</v>
      </c>
      <c r="I4" s="32" t="s">
        <v>234</v>
      </c>
    </row>
    <row r="5" spans="1:9" ht="15" customHeight="1" x14ac:dyDescent="0.3">
      <c r="A5" s="171" t="s">
        <v>0</v>
      </c>
      <c r="B5" s="176" t="s">
        <v>171</v>
      </c>
      <c r="C5" s="163"/>
      <c r="D5" s="164"/>
      <c r="E5" s="372"/>
      <c r="F5" s="166"/>
      <c r="G5" s="167"/>
      <c r="H5" s="168"/>
      <c r="I5" s="169"/>
    </row>
    <row r="6" spans="1:9" ht="9" customHeight="1" x14ac:dyDescent="0.3">
      <c r="A6" s="172"/>
      <c r="B6" s="55"/>
      <c r="C6" s="90"/>
      <c r="D6" s="12"/>
      <c r="E6" s="13"/>
      <c r="F6" s="106"/>
      <c r="G6" s="18"/>
      <c r="H6" s="4"/>
      <c r="I6" s="6"/>
    </row>
    <row r="7" spans="1:9" ht="15" customHeight="1" x14ac:dyDescent="0.35">
      <c r="A7" s="11"/>
      <c r="B7" s="244" t="s">
        <v>2</v>
      </c>
      <c r="C7" s="248">
        <v>30</v>
      </c>
      <c r="D7" s="249">
        <v>1</v>
      </c>
      <c r="E7" s="373">
        <f>+D7*C7</f>
        <v>30</v>
      </c>
      <c r="F7" s="256">
        <v>2</v>
      </c>
      <c r="G7" s="251">
        <f>C7*F7</f>
        <v>60</v>
      </c>
      <c r="H7" s="241">
        <f>G7-E7</f>
        <v>30</v>
      </c>
      <c r="I7" s="369">
        <f>H7/E7</f>
        <v>1</v>
      </c>
    </row>
    <row r="8" spans="1:9" ht="15" customHeight="1" x14ac:dyDescent="0.3">
      <c r="A8" s="11"/>
      <c r="B8" s="123" t="s">
        <v>3</v>
      </c>
      <c r="C8" s="124">
        <v>30</v>
      </c>
      <c r="D8" s="125">
        <v>1</v>
      </c>
      <c r="E8" s="374">
        <f>+D8*C8</f>
        <v>30</v>
      </c>
      <c r="F8" s="126">
        <v>2</v>
      </c>
      <c r="G8" s="127">
        <f>C8*F8</f>
        <v>60</v>
      </c>
      <c r="H8" s="128">
        <f>G8-E8</f>
        <v>30</v>
      </c>
      <c r="I8" s="370">
        <f>H8/E8</f>
        <v>1</v>
      </c>
    </row>
    <row r="9" spans="1:9" ht="15" customHeight="1" thickBot="1" x14ac:dyDescent="0.4">
      <c r="A9" s="89"/>
      <c r="B9" s="255" t="s">
        <v>4</v>
      </c>
      <c r="C9" s="225">
        <v>30</v>
      </c>
      <c r="D9" s="253">
        <f>SUM(D7:D8)</f>
        <v>2</v>
      </c>
      <c r="E9" s="375">
        <f>D9*C9</f>
        <v>60</v>
      </c>
      <c r="F9" s="376">
        <f>SUM(F7:F8)</f>
        <v>4</v>
      </c>
      <c r="G9" s="261">
        <f>F9*C9</f>
        <v>120</v>
      </c>
      <c r="H9" s="262">
        <f>G9-E9</f>
        <v>60</v>
      </c>
      <c r="I9" s="263">
        <f>H9/E9</f>
        <v>1</v>
      </c>
    </row>
    <row r="10" spans="1:9" ht="9" customHeight="1" thickBot="1" x14ac:dyDescent="0.35">
      <c r="A10" s="115"/>
      <c r="B10" s="160"/>
      <c r="C10" s="160"/>
      <c r="D10" s="161"/>
      <c r="E10" s="161"/>
      <c r="F10" s="161"/>
      <c r="G10" s="161"/>
      <c r="H10" s="162"/>
      <c r="I10" s="371"/>
    </row>
    <row r="11" spans="1:9" ht="15" customHeight="1" x14ac:dyDescent="0.3">
      <c r="A11" s="171" t="s">
        <v>5</v>
      </c>
      <c r="B11" s="176" t="s">
        <v>26</v>
      </c>
      <c r="C11" s="99"/>
      <c r="D11" s="4"/>
      <c r="E11" s="3"/>
      <c r="F11" s="12"/>
      <c r="G11" s="2"/>
      <c r="H11" s="12"/>
      <c r="I11" s="3"/>
    </row>
    <row r="12" spans="1:9" ht="9" customHeight="1" x14ac:dyDescent="0.3">
      <c r="A12" s="172"/>
      <c r="B12" s="55"/>
      <c r="C12" s="99"/>
      <c r="D12" s="4"/>
      <c r="E12" s="3"/>
      <c r="F12" s="12"/>
      <c r="G12" s="2"/>
      <c r="H12" s="12"/>
      <c r="I12" s="3"/>
    </row>
    <row r="13" spans="1:9" ht="13.5" customHeight="1" x14ac:dyDescent="0.3">
      <c r="A13" s="1"/>
      <c r="B13" s="92" t="s">
        <v>174</v>
      </c>
      <c r="C13" s="91"/>
      <c r="D13" s="96"/>
      <c r="E13" s="9"/>
      <c r="F13" s="19"/>
      <c r="G13" s="8"/>
      <c r="H13" s="84"/>
      <c r="I13" s="85"/>
    </row>
    <row r="14" spans="1:9" ht="13.5" customHeight="1" x14ac:dyDescent="0.3">
      <c r="A14" s="1"/>
      <c r="B14" s="93" t="s">
        <v>63</v>
      </c>
      <c r="C14" s="91">
        <v>30</v>
      </c>
      <c r="D14" s="173">
        <v>1</v>
      </c>
      <c r="E14" s="9">
        <f t="shared" ref="E14:E24" si="0">+D14*C14</f>
        <v>30</v>
      </c>
      <c r="F14" s="19">
        <v>2</v>
      </c>
      <c r="G14" s="8">
        <f>C14*F14</f>
        <v>60</v>
      </c>
      <c r="H14" s="103">
        <f t="shared" ref="H14:H24" si="1">G14-E14</f>
        <v>30</v>
      </c>
      <c r="I14" s="107">
        <f t="shared" ref="I14:I30" si="2">H14/E14</f>
        <v>1</v>
      </c>
    </row>
    <row r="15" spans="1:9" ht="13.5" customHeight="1" x14ac:dyDescent="0.3">
      <c r="A15" s="1"/>
      <c r="B15" s="93" t="s">
        <v>11</v>
      </c>
      <c r="C15" s="91">
        <v>30</v>
      </c>
      <c r="D15" s="173">
        <v>1</v>
      </c>
      <c r="E15" s="9">
        <f t="shared" si="0"/>
        <v>30</v>
      </c>
      <c r="F15" s="19">
        <v>2</v>
      </c>
      <c r="G15" s="8">
        <f t="shared" ref="G15:G41" si="3">C15*F15</f>
        <v>60</v>
      </c>
      <c r="H15" s="103">
        <f t="shared" si="1"/>
        <v>30</v>
      </c>
      <c r="I15" s="107">
        <f t="shared" si="2"/>
        <v>1</v>
      </c>
    </row>
    <row r="16" spans="1:9" ht="13.5" customHeight="1" x14ac:dyDescent="0.3">
      <c r="A16" s="1"/>
      <c r="B16" s="94" t="s">
        <v>71</v>
      </c>
      <c r="C16" s="91">
        <v>30</v>
      </c>
      <c r="D16" s="96">
        <v>1</v>
      </c>
      <c r="E16" s="9">
        <f t="shared" si="0"/>
        <v>30</v>
      </c>
      <c r="F16" s="19">
        <v>2</v>
      </c>
      <c r="G16" s="8">
        <f t="shared" si="3"/>
        <v>60</v>
      </c>
      <c r="H16" s="103">
        <f t="shared" si="1"/>
        <v>30</v>
      </c>
      <c r="I16" s="107">
        <f t="shared" si="2"/>
        <v>1</v>
      </c>
    </row>
    <row r="17" spans="1:12" ht="13.5" customHeight="1" x14ac:dyDescent="0.3">
      <c r="A17" s="1"/>
      <c r="B17" s="95" t="s">
        <v>68</v>
      </c>
      <c r="C17" s="91">
        <v>30</v>
      </c>
      <c r="D17" s="96">
        <v>1</v>
      </c>
      <c r="E17" s="9">
        <f t="shared" si="0"/>
        <v>30</v>
      </c>
      <c r="F17" s="19">
        <v>2</v>
      </c>
      <c r="G17" s="8">
        <f t="shared" si="3"/>
        <v>60</v>
      </c>
      <c r="H17" s="103">
        <f t="shared" si="1"/>
        <v>30</v>
      </c>
      <c r="I17" s="107">
        <f t="shared" si="2"/>
        <v>1</v>
      </c>
    </row>
    <row r="18" spans="1:12" ht="13.5" customHeight="1" x14ac:dyDescent="0.3">
      <c r="A18" s="1"/>
      <c r="B18" s="93" t="s">
        <v>12</v>
      </c>
      <c r="C18" s="91">
        <v>2</v>
      </c>
      <c r="D18" s="96">
        <v>1</v>
      </c>
      <c r="E18" s="9">
        <f t="shared" si="0"/>
        <v>2</v>
      </c>
      <c r="F18" s="19">
        <v>2</v>
      </c>
      <c r="G18" s="8">
        <f t="shared" si="3"/>
        <v>4</v>
      </c>
      <c r="H18" s="103">
        <f t="shared" si="1"/>
        <v>2</v>
      </c>
      <c r="I18" s="107">
        <f t="shared" si="2"/>
        <v>1</v>
      </c>
    </row>
    <row r="19" spans="1:12" ht="13.5" customHeight="1" x14ac:dyDescent="0.3">
      <c r="A19" s="1"/>
      <c r="B19" s="93" t="s">
        <v>13</v>
      </c>
      <c r="C19" s="91">
        <v>30</v>
      </c>
      <c r="D19" s="96">
        <v>1</v>
      </c>
      <c r="E19" s="9">
        <f t="shared" si="0"/>
        <v>30</v>
      </c>
      <c r="F19" s="19">
        <v>2</v>
      </c>
      <c r="G19" s="8">
        <f t="shared" si="3"/>
        <v>60</v>
      </c>
      <c r="H19" s="103">
        <f t="shared" si="1"/>
        <v>30</v>
      </c>
      <c r="I19" s="107">
        <f t="shared" si="2"/>
        <v>1</v>
      </c>
      <c r="L19" t="s">
        <v>25</v>
      </c>
    </row>
    <row r="20" spans="1:12" ht="13.5" customHeight="1" x14ac:dyDescent="0.3">
      <c r="A20" s="1"/>
      <c r="B20" s="93" t="s">
        <v>69</v>
      </c>
      <c r="C20" s="91">
        <v>2</v>
      </c>
      <c r="D20" s="96">
        <v>1</v>
      </c>
      <c r="E20" s="9">
        <f t="shared" si="0"/>
        <v>2</v>
      </c>
      <c r="F20" s="19">
        <v>2</v>
      </c>
      <c r="G20" s="8">
        <f t="shared" si="3"/>
        <v>4</v>
      </c>
      <c r="H20" s="103">
        <f t="shared" si="1"/>
        <v>2</v>
      </c>
      <c r="I20" s="107">
        <f t="shared" si="2"/>
        <v>1</v>
      </c>
    </row>
    <row r="21" spans="1:12" ht="13.5" customHeight="1" x14ac:dyDescent="0.3">
      <c r="A21" s="1"/>
      <c r="B21" s="93" t="s">
        <v>64</v>
      </c>
      <c r="C21" s="91">
        <v>2</v>
      </c>
      <c r="D21" s="96">
        <v>1</v>
      </c>
      <c r="E21" s="9">
        <f t="shared" si="0"/>
        <v>2</v>
      </c>
      <c r="F21" s="19">
        <v>2</v>
      </c>
      <c r="G21" s="8">
        <f t="shared" si="3"/>
        <v>4</v>
      </c>
      <c r="H21" s="103">
        <f t="shared" si="1"/>
        <v>2</v>
      </c>
      <c r="I21" s="107">
        <f t="shared" si="2"/>
        <v>1</v>
      </c>
    </row>
    <row r="22" spans="1:12" ht="13.5" customHeight="1" x14ac:dyDescent="0.3">
      <c r="A22" s="1"/>
      <c r="B22" s="93" t="s">
        <v>65</v>
      </c>
      <c r="C22" s="91">
        <v>30</v>
      </c>
      <c r="D22" s="96">
        <v>1</v>
      </c>
      <c r="E22" s="9">
        <f t="shared" si="0"/>
        <v>30</v>
      </c>
      <c r="F22" s="19">
        <v>2</v>
      </c>
      <c r="G22" s="8">
        <f t="shared" si="3"/>
        <v>60</v>
      </c>
      <c r="H22" s="103">
        <f t="shared" si="1"/>
        <v>30</v>
      </c>
      <c r="I22" s="107">
        <f t="shared" si="2"/>
        <v>1</v>
      </c>
    </row>
    <row r="23" spans="1:12" ht="13.5" customHeight="1" x14ac:dyDescent="0.3">
      <c r="A23" s="1"/>
      <c r="B23" s="93" t="s">
        <v>66</v>
      </c>
      <c r="C23" s="100">
        <v>30</v>
      </c>
      <c r="D23" s="97">
        <v>1</v>
      </c>
      <c r="E23" s="9">
        <f t="shared" si="0"/>
        <v>30</v>
      </c>
      <c r="F23" s="19">
        <v>2</v>
      </c>
      <c r="G23" s="8">
        <f t="shared" si="3"/>
        <v>60</v>
      </c>
      <c r="H23" s="103">
        <f t="shared" si="1"/>
        <v>30</v>
      </c>
      <c r="I23" s="107">
        <f t="shared" si="2"/>
        <v>1</v>
      </c>
    </row>
    <row r="24" spans="1:12" ht="13.5" customHeight="1" x14ac:dyDescent="0.3">
      <c r="A24" s="1"/>
      <c r="B24" s="83" t="s">
        <v>70</v>
      </c>
      <c r="C24" s="101">
        <v>30</v>
      </c>
      <c r="D24" s="96">
        <v>1</v>
      </c>
      <c r="E24" s="9">
        <f t="shared" si="0"/>
        <v>30</v>
      </c>
      <c r="F24" s="19">
        <v>2</v>
      </c>
      <c r="G24" s="8">
        <f t="shared" si="3"/>
        <v>60</v>
      </c>
      <c r="H24" s="103">
        <f t="shared" si="1"/>
        <v>30</v>
      </c>
      <c r="I24" s="107">
        <f t="shared" si="2"/>
        <v>1</v>
      </c>
    </row>
    <row r="25" spans="1:12" ht="13.5" customHeight="1" x14ac:dyDescent="0.3">
      <c r="A25" s="1"/>
      <c r="B25" s="93" t="s">
        <v>29</v>
      </c>
      <c r="C25" s="101" t="s">
        <v>25</v>
      </c>
      <c r="D25" s="150" t="s">
        <v>25</v>
      </c>
      <c r="E25" s="21" t="s">
        <v>25</v>
      </c>
      <c r="F25" s="150" t="s">
        <v>25</v>
      </c>
      <c r="G25" s="8" t="s">
        <v>25</v>
      </c>
      <c r="H25" s="103" t="s">
        <v>25</v>
      </c>
      <c r="I25" s="107" t="s">
        <v>25</v>
      </c>
    </row>
    <row r="26" spans="1:12" ht="13.5" customHeight="1" x14ac:dyDescent="0.3">
      <c r="A26" s="1"/>
      <c r="B26" s="111"/>
      <c r="C26" s="101">
        <v>30</v>
      </c>
      <c r="D26" s="96">
        <v>1</v>
      </c>
      <c r="E26" s="9">
        <f t="shared" ref="E26:E28" si="4">+D26*C26</f>
        <v>30</v>
      </c>
      <c r="F26" s="19">
        <v>2</v>
      </c>
      <c r="G26" s="8">
        <f t="shared" ref="G26:G28" si="5">C26*F26</f>
        <v>60</v>
      </c>
      <c r="H26" s="103">
        <f t="shared" ref="H26:H28" si="6">G26-E26</f>
        <v>30</v>
      </c>
      <c r="I26" s="107">
        <f t="shared" ref="I26:I28" si="7">H26/E26</f>
        <v>1</v>
      </c>
    </row>
    <row r="27" spans="1:12" ht="13.5" customHeight="1" x14ac:dyDescent="0.3">
      <c r="A27" s="1"/>
      <c r="B27" s="111"/>
      <c r="C27" s="101">
        <v>30</v>
      </c>
      <c r="D27" s="96">
        <v>1</v>
      </c>
      <c r="E27" s="9">
        <f t="shared" si="4"/>
        <v>30</v>
      </c>
      <c r="F27" s="19">
        <v>2</v>
      </c>
      <c r="G27" s="8">
        <f t="shared" si="5"/>
        <v>60</v>
      </c>
      <c r="H27" s="103">
        <f t="shared" si="6"/>
        <v>30</v>
      </c>
      <c r="I27" s="107">
        <f t="shared" si="7"/>
        <v>1</v>
      </c>
    </row>
    <row r="28" spans="1:12" ht="13.5" customHeight="1" x14ac:dyDescent="0.3">
      <c r="A28" s="1"/>
      <c r="B28" s="111"/>
      <c r="C28" s="101">
        <v>30</v>
      </c>
      <c r="D28" s="96">
        <v>1</v>
      </c>
      <c r="E28" s="9">
        <f t="shared" si="4"/>
        <v>30</v>
      </c>
      <c r="F28" s="19">
        <v>2</v>
      </c>
      <c r="G28" s="8">
        <f t="shared" si="5"/>
        <v>60</v>
      </c>
      <c r="H28" s="103">
        <f t="shared" si="6"/>
        <v>30</v>
      </c>
      <c r="I28" s="107">
        <f t="shared" si="7"/>
        <v>1</v>
      </c>
    </row>
    <row r="29" spans="1:12" ht="13.5" customHeight="1" x14ac:dyDescent="0.3">
      <c r="A29" s="1"/>
      <c r="B29" s="151"/>
      <c r="C29" s="102" t="s">
        <v>25</v>
      </c>
      <c r="D29" s="177" t="s">
        <v>25</v>
      </c>
      <c r="E29" s="41" t="s">
        <v>25</v>
      </c>
      <c r="F29" s="177" t="s">
        <v>25</v>
      </c>
      <c r="G29" s="10" t="s">
        <v>25</v>
      </c>
      <c r="H29" s="178" t="s">
        <v>25</v>
      </c>
      <c r="I29" s="179" t="s">
        <v>25</v>
      </c>
    </row>
    <row r="30" spans="1:12" ht="13.5" customHeight="1" x14ac:dyDescent="0.3">
      <c r="A30" s="11"/>
      <c r="B30" s="184" t="s">
        <v>139</v>
      </c>
      <c r="C30" s="185">
        <v>30</v>
      </c>
      <c r="D30" s="186">
        <f>E30/C30</f>
        <v>11.2</v>
      </c>
      <c r="E30" s="187">
        <f>SUM(E14:E29)</f>
        <v>336</v>
      </c>
      <c r="F30" s="186">
        <f>G30/C30</f>
        <v>22.4</v>
      </c>
      <c r="G30" s="188">
        <f>SUM(G14:G29)</f>
        <v>672</v>
      </c>
      <c r="H30" s="186">
        <f>G30-E30</f>
        <v>336</v>
      </c>
      <c r="I30" s="189">
        <f t="shared" si="2"/>
        <v>1</v>
      </c>
    </row>
    <row r="31" spans="1:12" s="44" customFormat="1" ht="13.5" customHeight="1" x14ac:dyDescent="0.3">
      <c r="A31" s="43"/>
      <c r="B31" s="180"/>
      <c r="C31" s="181"/>
      <c r="D31" s="182"/>
      <c r="E31" s="183"/>
      <c r="F31" s="182"/>
      <c r="G31" s="14" t="s">
        <v>25</v>
      </c>
      <c r="H31" s="14"/>
      <c r="I31" s="15"/>
    </row>
    <row r="32" spans="1:12" ht="13.5" customHeight="1" x14ac:dyDescent="0.3">
      <c r="A32" s="1"/>
      <c r="B32" s="88" t="s">
        <v>173</v>
      </c>
      <c r="C32" s="113"/>
      <c r="D32" s="16"/>
      <c r="E32" s="114"/>
      <c r="F32" s="84"/>
      <c r="G32" s="8" t="s">
        <v>25</v>
      </c>
      <c r="H32" s="8"/>
      <c r="I32" s="85"/>
    </row>
    <row r="33" spans="1:12" ht="13.5" customHeight="1" x14ac:dyDescent="0.3">
      <c r="A33" s="1"/>
      <c r="B33" s="93" t="s">
        <v>6</v>
      </c>
      <c r="C33" s="91">
        <v>30</v>
      </c>
      <c r="D33" s="98">
        <v>1</v>
      </c>
      <c r="E33" s="9">
        <f t="shared" ref="E33:E41" si="8">+D33*C33</f>
        <v>30</v>
      </c>
      <c r="F33" s="19">
        <v>2</v>
      </c>
      <c r="G33" s="8">
        <f t="shared" si="3"/>
        <v>60</v>
      </c>
      <c r="H33" s="103">
        <f t="shared" ref="H33:H41" si="9">G33-E33</f>
        <v>30</v>
      </c>
      <c r="I33" s="107">
        <f t="shared" ref="I33:I47" si="10">H33/E33</f>
        <v>1</v>
      </c>
    </row>
    <row r="34" spans="1:12" ht="13.5" customHeight="1" x14ac:dyDescent="0.3">
      <c r="A34" s="1"/>
      <c r="B34" s="93" t="s">
        <v>7</v>
      </c>
      <c r="C34" s="91">
        <v>30</v>
      </c>
      <c r="D34" s="98">
        <v>1</v>
      </c>
      <c r="E34" s="9">
        <f t="shared" si="8"/>
        <v>30</v>
      </c>
      <c r="F34" s="19">
        <v>2</v>
      </c>
      <c r="G34" s="8">
        <f t="shared" si="3"/>
        <v>60</v>
      </c>
      <c r="H34" s="103">
        <f t="shared" si="9"/>
        <v>30</v>
      </c>
      <c r="I34" s="107">
        <f t="shared" si="10"/>
        <v>1</v>
      </c>
    </row>
    <row r="35" spans="1:12" ht="13.5" customHeight="1" x14ac:dyDescent="0.3">
      <c r="A35" s="1"/>
      <c r="B35" s="93" t="s">
        <v>8</v>
      </c>
      <c r="C35" s="91">
        <v>30</v>
      </c>
      <c r="D35" s="98">
        <v>1</v>
      </c>
      <c r="E35" s="9">
        <f t="shared" si="8"/>
        <v>30</v>
      </c>
      <c r="F35" s="19">
        <v>2</v>
      </c>
      <c r="G35" s="8">
        <f t="shared" si="3"/>
        <v>60</v>
      </c>
      <c r="H35" s="103">
        <f t="shared" si="9"/>
        <v>30</v>
      </c>
      <c r="I35" s="107">
        <f t="shared" si="10"/>
        <v>1</v>
      </c>
    </row>
    <row r="36" spans="1:12" ht="13.5" customHeight="1" x14ac:dyDescent="0.3">
      <c r="A36" s="1"/>
      <c r="B36" s="93" t="s">
        <v>9</v>
      </c>
      <c r="C36" s="101">
        <v>2</v>
      </c>
      <c r="D36" s="98">
        <v>1</v>
      </c>
      <c r="E36" s="9">
        <f t="shared" si="8"/>
        <v>2</v>
      </c>
      <c r="F36" s="19">
        <v>2</v>
      </c>
      <c r="G36" s="8">
        <f t="shared" si="3"/>
        <v>4</v>
      </c>
      <c r="H36" s="103">
        <f t="shared" si="9"/>
        <v>2</v>
      </c>
      <c r="I36" s="107">
        <f t="shared" si="10"/>
        <v>1</v>
      </c>
      <c r="L36" t="s">
        <v>25</v>
      </c>
    </row>
    <row r="37" spans="1:12" ht="13.5" customHeight="1" x14ac:dyDescent="0.3">
      <c r="A37" s="1"/>
      <c r="B37" s="93" t="s">
        <v>10</v>
      </c>
      <c r="C37" s="91">
        <v>2</v>
      </c>
      <c r="D37" s="98">
        <v>1</v>
      </c>
      <c r="E37" s="9">
        <f t="shared" si="8"/>
        <v>2</v>
      </c>
      <c r="F37" s="19">
        <v>2</v>
      </c>
      <c r="G37" s="8">
        <f t="shared" si="3"/>
        <v>4</v>
      </c>
      <c r="H37" s="103">
        <f t="shared" si="9"/>
        <v>2</v>
      </c>
      <c r="I37" s="107">
        <f t="shared" si="10"/>
        <v>1</v>
      </c>
    </row>
    <row r="38" spans="1:12" ht="13.5" customHeight="1" x14ac:dyDescent="0.3">
      <c r="A38" s="1"/>
      <c r="B38" s="93" t="s">
        <v>14</v>
      </c>
      <c r="C38" s="91">
        <v>30</v>
      </c>
      <c r="D38" s="98">
        <v>1</v>
      </c>
      <c r="E38" s="9">
        <f t="shared" si="8"/>
        <v>30</v>
      </c>
      <c r="F38" s="19">
        <v>2</v>
      </c>
      <c r="G38" s="8">
        <f t="shared" si="3"/>
        <v>60</v>
      </c>
      <c r="H38" s="103">
        <f t="shared" si="9"/>
        <v>30</v>
      </c>
      <c r="I38" s="107">
        <f t="shared" si="10"/>
        <v>1</v>
      </c>
    </row>
    <row r="39" spans="1:12" ht="13.5" customHeight="1" x14ac:dyDescent="0.3">
      <c r="A39" s="1"/>
      <c r="B39" s="38" t="s">
        <v>83</v>
      </c>
      <c r="C39" s="100">
        <v>30</v>
      </c>
      <c r="D39" s="98">
        <v>1</v>
      </c>
      <c r="E39" s="9">
        <f t="shared" si="8"/>
        <v>30</v>
      </c>
      <c r="F39" s="19">
        <v>2</v>
      </c>
      <c r="G39" s="8">
        <f t="shared" si="3"/>
        <v>60</v>
      </c>
      <c r="H39" s="103">
        <f t="shared" si="9"/>
        <v>30</v>
      </c>
      <c r="I39" s="107">
        <f t="shared" si="10"/>
        <v>1</v>
      </c>
    </row>
    <row r="40" spans="1:12" ht="13.5" customHeight="1" x14ac:dyDescent="0.3">
      <c r="A40" s="1"/>
      <c r="B40" s="93" t="s">
        <v>61</v>
      </c>
      <c r="C40" s="101">
        <v>30</v>
      </c>
      <c r="D40" s="98">
        <v>1</v>
      </c>
      <c r="E40" s="9">
        <f t="shared" si="8"/>
        <v>30</v>
      </c>
      <c r="F40" s="19">
        <v>2</v>
      </c>
      <c r="G40" s="8">
        <f t="shared" si="3"/>
        <v>60</v>
      </c>
      <c r="H40" s="103">
        <f t="shared" si="9"/>
        <v>30</v>
      </c>
      <c r="I40" s="107">
        <f t="shared" si="10"/>
        <v>1</v>
      </c>
    </row>
    <row r="41" spans="1:12" ht="13.5" customHeight="1" x14ac:dyDescent="0.3">
      <c r="A41" s="1"/>
      <c r="B41" s="93" t="s">
        <v>23</v>
      </c>
      <c r="C41" s="91">
        <v>30</v>
      </c>
      <c r="D41" s="98">
        <v>1</v>
      </c>
      <c r="E41" s="9">
        <f t="shared" si="8"/>
        <v>30</v>
      </c>
      <c r="F41" s="19">
        <v>2</v>
      </c>
      <c r="G41" s="8">
        <f t="shared" si="3"/>
        <v>60</v>
      </c>
      <c r="H41" s="103">
        <f t="shared" si="9"/>
        <v>30</v>
      </c>
      <c r="I41" s="107">
        <f t="shared" si="10"/>
        <v>1</v>
      </c>
    </row>
    <row r="42" spans="1:12" ht="13.5" customHeight="1" x14ac:dyDescent="0.3">
      <c r="A42" s="1"/>
      <c r="B42" s="93" t="s">
        <v>62</v>
      </c>
      <c r="C42" s="101" t="s">
        <v>25</v>
      </c>
      <c r="D42" s="150" t="s">
        <v>25</v>
      </c>
      <c r="E42" s="21" t="s">
        <v>25</v>
      </c>
      <c r="F42" s="23" t="s">
        <v>25</v>
      </c>
      <c r="G42" s="8" t="s">
        <v>25</v>
      </c>
      <c r="H42" s="103" t="s">
        <v>25</v>
      </c>
      <c r="I42" s="107" t="s">
        <v>25</v>
      </c>
    </row>
    <row r="43" spans="1:12" ht="13.5" customHeight="1" x14ac:dyDescent="0.3">
      <c r="A43" s="1"/>
      <c r="B43" s="235" t="s">
        <v>25</v>
      </c>
      <c r="C43" s="101">
        <v>30</v>
      </c>
      <c r="D43" s="96">
        <v>1</v>
      </c>
      <c r="E43" s="9">
        <f t="shared" ref="E43:E45" si="11">+D43*C43</f>
        <v>30</v>
      </c>
      <c r="F43" s="19">
        <v>2</v>
      </c>
      <c r="G43" s="8">
        <f t="shared" ref="G43:G45" si="12">C43*F43</f>
        <v>60</v>
      </c>
      <c r="H43" s="103">
        <f t="shared" ref="H43:H45" si="13">G43-E43</f>
        <v>30</v>
      </c>
      <c r="I43" s="107">
        <f t="shared" ref="I43:I45" si="14">H43/E43</f>
        <v>1</v>
      </c>
    </row>
    <row r="44" spans="1:12" ht="13.5" customHeight="1" x14ac:dyDescent="0.3">
      <c r="A44" s="1"/>
      <c r="B44" s="235" t="s">
        <v>25</v>
      </c>
      <c r="C44" s="101">
        <v>30</v>
      </c>
      <c r="D44" s="96">
        <v>1</v>
      </c>
      <c r="E44" s="9">
        <f t="shared" si="11"/>
        <v>30</v>
      </c>
      <c r="F44" s="19">
        <v>2</v>
      </c>
      <c r="G44" s="8">
        <f t="shared" si="12"/>
        <v>60</v>
      </c>
      <c r="H44" s="103">
        <f t="shared" si="13"/>
        <v>30</v>
      </c>
      <c r="I44" s="107">
        <f t="shared" si="14"/>
        <v>1</v>
      </c>
    </row>
    <row r="45" spans="1:12" ht="13.5" customHeight="1" x14ac:dyDescent="0.3">
      <c r="A45" s="1"/>
      <c r="B45" s="235" t="s">
        <v>25</v>
      </c>
      <c r="C45" s="101">
        <v>30</v>
      </c>
      <c r="D45" s="96">
        <v>1</v>
      </c>
      <c r="E45" s="9">
        <f t="shared" si="11"/>
        <v>30</v>
      </c>
      <c r="F45" s="19">
        <v>2</v>
      </c>
      <c r="G45" s="8">
        <f t="shared" si="12"/>
        <v>60</v>
      </c>
      <c r="H45" s="103">
        <f t="shared" si="13"/>
        <v>30</v>
      </c>
      <c r="I45" s="107">
        <f t="shared" si="14"/>
        <v>1</v>
      </c>
    </row>
    <row r="46" spans="1:12" ht="13.5" customHeight="1" x14ac:dyDescent="0.3">
      <c r="A46" s="1"/>
      <c r="B46" s="151" t="s">
        <v>25</v>
      </c>
      <c r="C46" s="102" t="s">
        <v>25</v>
      </c>
      <c r="D46" s="177" t="s">
        <v>25</v>
      </c>
      <c r="E46" s="41" t="s">
        <v>25</v>
      </c>
      <c r="F46" s="177" t="s">
        <v>25</v>
      </c>
      <c r="G46" s="10" t="s">
        <v>25</v>
      </c>
      <c r="H46" s="178" t="s">
        <v>25</v>
      </c>
      <c r="I46" s="179" t="s">
        <v>25</v>
      </c>
    </row>
    <row r="47" spans="1:12" s="51" customFormat="1" ht="13.5" customHeight="1" x14ac:dyDescent="0.3">
      <c r="A47" s="190"/>
      <c r="B47" s="184" t="s">
        <v>140</v>
      </c>
      <c r="C47" s="185">
        <v>30</v>
      </c>
      <c r="D47" s="186">
        <f>E47/C47</f>
        <v>10.133333333333333</v>
      </c>
      <c r="E47" s="201">
        <f>SUM(E33:E46)</f>
        <v>304</v>
      </c>
      <c r="F47" s="186">
        <f>G47/C47</f>
        <v>20.266666666666666</v>
      </c>
      <c r="G47" s="188">
        <f>SUM(G33:G46)</f>
        <v>608</v>
      </c>
      <c r="H47" s="186">
        <f>G47-E47</f>
        <v>304</v>
      </c>
      <c r="I47" s="189">
        <f t="shared" si="10"/>
        <v>1</v>
      </c>
    </row>
    <row r="48" spans="1:12" s="51" customFormat="1" ht="13.5" customHeight="1" x14ac:dyDescent="0.3">
      <c r="A48" s="49"/>
      <c r="B48" s="191"/>
      <c r="C48" s="192"/>
      <c r="D48" s="193"/>
      <c r="E48" s="50"/>
      <c r="F48" s="193"/>
      <c r="G48" s="194"/>
      <c r="H48" s="195"/>
      <c r="I48" s="196"/>
    </row>
    <row r="49" spans="1:9" ht="15" customHeight="1" thickBot="1" x14ac:dyDescent="0.4">
      <c r="A49" s="1"/>
      <c r="B49" s="246" t="s">
        <v>72</v>
      </c>
      <c r="C49" s="245">
        <v>30</v>
      </c>
      <c r="D49" s="242">
        <f>E49/C49</f>
        <v>21.333333333333332</v>
      </c>
      <c r="E49" s="254">
        <f>E30+E47</f>
        <v>640</v>
      </c>
      <c r="F49" s="247">
        <f>G49/C49</f>
        <v>42.666666666666664</v>
      </c>
      <c r="G49" s="243">
        <f>G30+G47</f>
        <v>1280</v>
      </c>
      <c r="H49" s="239">
        <f>G49-E49</f>
        <v>640</v>
      </c>
      <c r="I49" s="240">
        <f>H49/E49</f>
        <v>1</v>
      </c>
    </row>
    <row r="50" spans="1:9" ht="9" customHeight="1" thickBot="1" x14ac:dyDescent="0.35">
      <c r="A50" s="115"/>
      <c r="B50" s="26"/>
      <c r="C50" s="26"/>
      <c r="D50" s="27"/>
      <c r="E50" s="27"/>
      <c r="F50" s="27"/>
      <c r="G50" s="27"/>
      <c r="H50" s="27"/>
      <c r="I50" s="371"/>
    </row>
    <row r="51" spans="1:9" ht="15" customHeight="1" x14ac:dyDescent="0.35">
      <c r="A51" s="77" t="s">
        <v>15</v>
      </c>
      <c r="B51" s="217" t="s">
        <v>135</v>
      </c>
      <c r="C51" s="218">
        <v>30</v>
      </c>
      <c r="D51" s="219">
        <f>E51/C51</f>
        <v>22.333333333333332</v>
      </c>
      <c r="E51" s="220">
        <f>E7+E49</f>
        <v>670</v>
      </c>
      <c r="F51" s="221">
        <f>G51/C51</f>
        <v>44.666666666666664</v>
      </c>
      <c r="G51" s="222">
        <f>G7+G49</f>
        <v>1340</v>
      </c>
      <c r="H51" s="219">
        <f>G51-E51</f>
        <v>670</v>
      </c>
      <c r="I51" s="223">
        <f>H51/E51</f>
        <v>1</v>
      </c>
    </row>
    <row r="52" spans="1:9" ht="15" customHeight="1" thickBot="1" x14ac:dyDescent="0.4">
      <c r="A52" s="78" t="s">
        <v>17</v>
      </c>
      <c r="B52" s="224" t="s">
        <v>136</v>
      </c>
      <c r="C52" s="225">
        <v>30</v>
      </c>
      <c r="D52" s="226">
        <f>E52/C52</f>
        <v>23.333333333333332</v>
      </c>
      <c r="E52" s="227">
        <f>E9+E49</f>
        <v>700</v>
      </c>
      <c r="F52" s="228">
        <f>G52/C52</f>
        <v>46.666666666666664</v>
      </c>
      <c r="G52" s="229">
        <f>G9+G49</f>
        <v>1400</v>
      </c>
      <c r="H52" s="226">
        <f>H9+H49</f>
        <v>700</v>
      </c>
      <c r="I52" s="230">
        <f>H52/E52</f>
        <v>1</v>
      </c>
    </row>
    <row r="53" spans="1:9" ht="9" customHeight="1" thickBot="1" x14ac:dyDescent="0.35">
      <c r="A53" s="115"/>
      <c r="B53" s="26"/>
      <c r="C53" s="26"/>
      <c r="D53" s="27"/>
      <c r="E53" s="27"/>
      <c r="F53" s="27"/>
      <c r="G53" s="27"/>
      <c r="H53" s="27"/>
      <c r="I53" s="303"/>
    </row>
    <row r="54" spans="1:9" ht="15" customHeight="1" x14ac:dyDescent="0.35">
      <c r="A54" s="28" t="s">
        <v>19</v>
      </c>
      <c r="B54" s="280" t="s">
        <v>137</v>
      </c>
      <c r="C54" s="110"/>
      <c r="D54" s="671" t="s">
        <v>20</v>
      </c>
      <c r="E54" s="672"/>
      <c r="F54" s="671" t="s">
        <v>21</v>
      </c>
      <c r="G54" s="674"/>
      <c r="H54" s="671"/>
      <c r="I54" s="703"/>
    </row>
    <row r="55" spans="1:9" ht="13.5" customHeight="1" x14ac:dyDescent="0.3">
      <c r="A55" s="1"/>
      <c r="B55" s="109" t="s">
        <v>225</v>
      </c>
      <c r="C55" s="29"/>
      <c r="D55" s="645">
        <f>'UnderGrad&amp;GradPeerLimits'!$B$11</f>
        <v>5658.0029411764717</v>
      </c>
      <c r="E55" s="673"/>
      <c r="F55" s="645">
        <f>'UnderGrad&amp;GradPeerLimits'!$D$11</f>
        <v>10246.003764705885</v>
      </c>
      <c r="G55" s="673"/>
      <c r="H55" s="645"/>
      <c r="I55" s="701"/>
    </row>
    <row r="56" spans="1:9" ht="13.5" customHeight="1" x14ac:dyDescent="0.3">
      <c r="A56" s="1"/>
      <c r="B56" s="109" t="s">
        <v>221</v>
      </c>
      <c r="C56" s="86"/>
      <c r="D56" s="647">
        <f>G51</f>
        <v>1340</v>
      </c>
      <c r="E56" s="663"/>
      <c r="F56" s="647">
        <f>G52</f>
        <v>1400</v>
      </c>
      <c r="G56" s="646"/>
      <c r="H56" s="647"/>
      <c r="I56" s="701"/>
    </row>
    <row r="57" spans="1:9" ht="13.5" customHeight="1" x14ac:dyDescent="0.3">
      <c r="A57" s="1"/>
      <c r="B57" s="109" t="s">
        <v>28</v>
      </c>
      <c r="C57" s="87"/>
      <c r="D57" s="647">
        <f>D55-D56</f>
        <v>4318.0029411764717</v>
      </c>
      <c r="E57" s="663"/>
      <c r="F57" s="647">
        <f>F55-F56</f>
        <v>8846.0037647058853</v>
      </c>
      <c r="G57" s="646"/>
      <c r="H57" s="647" t="s">
        <v>25</v>
      </c>
      <c r="I57" s="701"/>
    </row>
    <row r="58" spans="1:9" ht="13.5" customHeight="1" x14ac:dyDescent="0.3">
      <c r="A58" s="1"/>
      <c r="B58" s="56" t="s">
        <v>27</v>
      </c>
      <c r="C58" s="92"/>
      <c r="D58" s="648">
        <f>D56/D55</f>
        <v>0.23683267999881474</v>
      </c>
      <c r="E58" s="664"/>
      <c r="F58" s="648">
        <f>F56/F55</f>
        <v>0.13663863806321638</v>
      </c>
      <c r="G58" s="646"/>
      <c r="H58" s="648" t="s">
        <v>25</v>
      </c>
      <c r="I58" s="701"/>
    </row>
    <row r="59" spans="1:9" ht="13.5" customHeight="1" thickBot="1" x14ac:dyDescent="0.35">
      <c r="A59" s="40"/>
      <c r="B59" s="64" t="s">
        <v>236</v>
      </c>
      <c r="C59" s="108"/>
      <c r="D59" s="665">
        <f>I51</f>
        <v>1</v>
      </c>
      <c r="E59" s="666"/>
      <c r="F59" s="649">
        <f>I52</f>
        <v>1</v>
      </c>
      <c r="G59" s="650"/>
      <c r="H59" s="649" t="s">
        <v>25</v>
      </c>
      <c r="I59" s="706"/>
    </row>
    <row r="60" spans="1:9" ht="14.25" customHeight="1" x14ac:dyDescent="0.3">
      <c r="A60" s="704" t="s">
        <v>160</v>
      </c>
      <c r="B60" s="704"/>
      <c r="C60" s="704"/>
      <c r="D60" s="704"/>
      <c r="E60" s="704"/>
      <c r="F60" s="704"/>
      <c r="G60" s="704"/>
      <c r="H60" s="704"/>
      <c r="I60" s="704"/>
    </row>
    <row r="61" spans="1:9" ht="26.25" customHeight="1" x14ac:dyDescent="0.3">
      <c r="A61" s="705" t="s">
        <v>180</v>
      </c>
      <c r="B61" s="705"/>
      <c r="C61" s="705"/>
      <c r="D61" s="705"/>
      <c r="E61" s="705"/>
      <c r="F61" s="705"/>
      <c r="G61" s="705"/>
      <c r="H61" s="705"/>
      <c r="I61" s="705"/>
    </row>
    <row r="62" spans="1:9" x14ac:dyDescent="0.3">
      <c r="H62" t="s">
        <v>25</v>
      </c>
    </row>
    <row r="64" spans="1:9" x14ac:dyDescent="0.3">
      <c r="D64" t="s">
        <v>25</v>
      </c>
    </row>
  </sheetData>
  <mergeCells count="26">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 ref="D56:E56"/>
    <mergeCell ref="F56:G56"/>
    <mergeCell ref="H56:I56"/>
    <mergeCell ref="A1:D1"/>
    <mergeCell ref="D54:E54"/>
    <mergeCell ref="F54:G54"/>
    <mergeCell ref="H54:I54"/>
    <mergeCell ref="D55:E55"/>
    <mergeCell ref="F55:G55"/>
    <mergeCell ref="H55:I55"/>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&amp;11FY16 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K66"/>
  <sheetViews>
    <sheetView zoomScaleNormal="100" workbookViewId="0">
      <selection sqref="A1:D1"/>
    </sheetView>
  </sheetViews>
  <sheetFormatPr defaultRowHeight="13" x14ac:dyDescent="0.3"/>
  <cols>
    <col min="1" max="1" width="3.796875" customWidth="1"/>
    <col min="2" max="2" width="50.796875" customWidth="1"/>
    <col min="3" max="4" width="10.796875" customWidth="1"/>
    <col min="5" max="5" width="12.796875" customWidth="1"/>
    <col min="6" max="6" width="10.796875" customWidth="1"/>
    <col min="7" max="7" width="12.796875" customWidth="1"/>
    <col min="8" max="9" width="10.796875" customWidth="1"/>
  </cols>
  <sheetData>
    <row r="1" spans="1:10" ht="21" customHeight="1" x14ac:dyDescent="0.35">
      <c r="A1" s="622" t="s">
        <v>138</v>
      </c>
      <c r="B1" s="702"/>
      <c r="C1" s="702"/>
      <c r="D1" s="702"/>
      <c r="E1" s="236" t="s">
        <v>142</v>
      </c>
      <c r="F1" s="236"/>
      <c r="G1" s="236"/>
      <c r="H1" s="236"/>
      <c r="I1" s="34"/>
      <c r="J1" s="82" t="s">
        <v>25</v>
      </c>
    </row>
    <row r="2" spans="1:10" ht="12" customHeight="1" thickBot="1" x14ac:dyDescent="0.35"/>
    <row r="3" spans="1:10" ht="14.25" customHeight="1" x14ac:dyDescent="0.3">
      <c r="A3" s="708" t="s">
        <v>0</v>
      </c>
      <c r="B3" s="710" t="s">
        <v>172</v>
      </c>
      <c r="C3" s="639" t="s">
        <v>76</v>
      </c>
      <c r="D3" s="623" t="s">
        <v>229</v>
      </c>
      <c r="E3" s="644"/>
      <c r="F3" s="623" t="s">
        <v>212</v>
      </c>
      <c r="G3" s="669"/>
      <c r="H3" s="670"/>
      <c r="I3" s="707"/>
    </row>
    <row r="4" spans="1:10" ht="43.5" customHeight="1" thickBot="1" x14ac:dyDescent="0.35">
      <c r="A4" s="709"/>
      <c r="B4" s="711"/>
      <c r="C4" s="640"/>
      <c r="D4" s="33" t="s">
        <v>230</v>
      </c>
      <c r="E4" s="32" t="s">
        <v>85</v>
      </c>
      <c r="F4" s="105" t="s">
        <v>216</v>
      </c>
      <c r="G4" s="104" t="s">
        <v>85</v>
      </c>
      <c r="H4" s="104" t="s">
        <v>233</v>
      </c>
      <c r="I4" s="32" t="s">
        <v>234</v>
      </c>
    </row>
    <row r="5" spans="1:10" ht="15" customHeight="1" x14ac:dyDescent="0.3">
      <c r="A5" s="1"/>
      <c r="B5" s="259" t="s">
        <v>171</v>
      </c>
      <c r="C5" s="270"/>
      <c r="D5" s="5"/>
      <c r="E5" s="6"/>
      <c r="F5" s="5"/>
      <c r="G5" s="5"/>
      <c r="H5" s="5"/>
      <c r="I5" s="6"/>
      <c r="J5" t="s">
        <v>25</v>
      </c>
    </row>
    <row r="6" spans="1:10" ht="9" customHeight="1" x14ac:dyDescent="0.3">
      <c r="A6" s="1"/>
      <c r="B6" s="266" t="s">
        <v>25</v>
      </c>
      <c r="C6" s="271"/>
      <c r="D6" s="71"/>
      <c r="E6" s="291"/>
      <c r="F6" s="71"/>
      <c r="G6" s="71"/>
      <c r="H6" s="71"/>
      <c r="I6" s="291"/>
    </row>
    <row r="7" spans="1:10" ht="15" customHeight="1" x14ac:dyDescent="0.35">
      <c r="A7" s="11"/>
      <c r="B7" s="244" t="s">
        <v>2</v>
      </c>
      <c r="C7" s="248">
        <v>24</v>
      </c>
      <c r="D7" s="276">
        <v>1</v>
      </c>
      <c r="E7" s="277">
        <f>D7*C7</f>
        <v>24</v>
      </c>
      <c r="F7" s="276">
        <v>2</v>
      </c>
      <c r="G7" s="278">
        <f>F7*C7</f>
        <v>48</v>
      </c>
      <c r="H7" s="279">
        <f>G7-E7</f>
        <v>24</v>
      </c>
      <c r="I7" s="292">
        <f>H7/E7</f>
        <v>1</v>
      </c>
      <c r="J7" t="s">
        <v>25</v>
      </c>
    </row>
    <row r="8" spans="1:10" ht="15" customHeight="1" x14ac:dyDescent="0.3">
      <c r="A8" s="11"/>
      <c r="B8" s="123" t="s">
        <v>3</v>
      </c>
      <c r="C8" s="124">
        <v>24</v>
      </c>
      <c r="D8" s="272">
        <v>1</v>
      </c>
      <c r="E8" s="273">
        <f>D8*C8</f>
        <v>24</v>
      </c>
      <c r="F8" s="272">
        <v>2</v>
      </c>
      <c r="G8" s="274">
        <f>F8*C8</f>
        <v>48</v>
      </c>
      <c r="H8" s="275">
        <f>G8-E8</f>
        <v>24</v>
      </c>
      <c r="I8" s="293">
        <f>H8/E8</f>
        <v>1</v>
      </c>
    </row>
    <row r="9" spans="1:10" ht="15" customHeight="1" thickBot="1" x14ac:dyDescent="0.4">
      <c r="A9" s="11"/>
      <c r="B9" s="244" t="s">
        <v>4</v>
      </c>
      <c r="C9" s="225">
        <v>24</v>
      </c>
      <c r="D9" s="276">
        <f>SUM(D7:D8)</f>
        <v>2</v>
      </c>
      <c r="E9" s="277">
        <f>D9*C9</f>
        <v>48</v>
      </c>
      <c r="F9" s="276">
        <f>SUM(F7:F8)</f>
        <v>4</v>
      </c>
      <c r="G9" s="278">
        <f>F9*C9</f>
        <v>96</v>
      </c>
      <c r="H9" s="279">
        <f>G9-E9</f>
        <v>48</v>
      </c>
      <c r="I9" s="294">
        <f>H9/E9</f>
        <v>1</v>
      </c>
    </row>
    <row r="10" spans="1:10" ht="9" customHeight="1" thickBot="1" x14ac:dyDescent="0.35">
      <c r="A10" s="115"/>
      <c r="B10" s="267"/>
      <c r="C10" s="269"/>
      <c r="D10" s="268"/>
      <c r="E10" s="268"/>
      <c r="F10" s="117"/>
      <c r="G10" s="117"/>
      <c r="H10" s="117"/>
      <c r="I10" s="295"/>
    </row>
    <row r="11" spans="1:10" ht="15" customHeight="1" x14ac:dyDescent="0.3">
      <c r="A11" s="17" t="s">
        <v>175</v>
      </c>
      <c r="B11" s="55" t="s">
        <v>26</v>
      </c>
      <c r="C11" s="310"/>
      <c r="D11" s="4"/>
      <c r="E11" s="6"/>
      <c r="F11" s="12"/>
      <c r="G11" s="13"/>
      <c r="H11" s="13"/>
      <c r="I11" s="3"/>
    </row>
    <row r="12" spans="1:10" ht="9" customHeight="1" x14ac:dyDescent="0.3">
      <c r="A12" s="1"/>
      <c r="B12" s="55"/>
      <c r="C12" s="99"/>
      <c r="D12" s="4"/>
      <c r="E12" s="6"/>
      <c r="F12" s="12"/>
      <c r="G12" s="13"/>
      <c r="H12" s="13"/>
      <c r="I12" s="3"/>
    </row>
    <row r="13" spans="1:10" ht="13.5" customHeight="1" x14ac:dyDescent="0.3">
      <c r="A13" s="1"/>
      <c r="B13" s="92" t="s">
        <v>176</v>
      </c>
      <c r="C13" s="91"/>
      <c r="D13" s="96"/>
      <c r="E13" s="9"/>
      <c r="F13" s="19"/>
      <c r="G13" s="8"/>
      <c r="H13" s="8"/>
      <c r="I13" s="85"/>
    </row>
    <row r="14" spans="1:10" ht="13.5" customHeight="1" x14ac:dyDescent="0.3">
      <c r="A14" s="1"/>
      <c r="B14" s="93" t="s">
        <v>63</v>
      </c>
      <c r="C14" s="91">
        <v>24</v>
      </c>
      <c r="D14" s="173">
        <v>1</v>
      </c>
      <c r="E14" s="9">
        <f t="shared" ref="E14:E25" si="0">+D14*C14</f>
        <v>24</v>
      </c>
      <c r="F14" s="19">
        <v>2</v>
      </c>
      <c r="G14" s="8">
        <f>F14*C14</f>
        <v>48</v>
      </c>
      <c r="H14" s="70">
        <f t="shared" ref="H14:H25" si="1">G14-E14</f>
        <v>24</v>
      </c>
      <c r="I14" s="296">
        <f t="shared" ref="I14:I25" si="2">H14/E14</f>
        <v>1</v>
      </c>
    </row>
    <row r="15" spans="1:10" ht="13.5" customHeight="1" x14ac:dyDescent="0.3">
      <c r="A15" s="1"/>
      <c r="B15" s="93" t="s">
        <v>11</v>
      </c>
      <c r="C15" s="91">
        <v>24</v>
      </c>
      <c r="D15" s="173">
        <v>1</v>
      </c>
      <c r="E15" s="9">
        <f t="shared" si="0"/>
        <v>24</v>
      </c>
      <c r="F15" s="19">
        <v>2</v>
      </c>
      <c r="G15" s="8">
        <f t="shared" ref="G15:G25" si="3">F15*C15</f>
        <v>48</v>
      </c>
      <c r="H15" s="70">
        <f t="shared" si="1"/>
        <v>24</v>
      </c>
      <c r="I15" s="296">
        <f t="shared" si="2"/>
        <v>1</v>
      </c>
    </row>
    <row r="16" spans="1:10" ht="13.5" customHeight="1" x14ac:dyDescent="0.3">
      <c r="A16" s="1"/>
      <c r="B16" s="94" t="s">
        <v>71</v>
      </c>
      <c r="C16" s="91">
        <v>24</v>
      </c>
      <c r="D16" s="96">
        <v>1</v>
      </c>
      <c r="E16" s="9">
        <f t="shared" si="0"/>
        <v>24</v>
      </c>
      <c r="F16" s="19">
        <v>2</v>
      </c>
      <c r="G16" s="8">
        <f t="shared" si="3"/>
        <v>48</v>
      </c>
      <c r="H16" s="70">
        <f t="shared" si="1"/>
        <v>24</v>
      </c>
      <c r="I16" s="296">
        <f t="shared" si="2"/>
        <v>1</v>
      </c>
    </row>
    <row r="17" spans="1:9" ht="13.5" customHeight="1" x14ac:dyDescent="0.3">
      <c r="A17" s="1"/>
      <c r="B17" s="95" t="s">
        <v>68</v>
      </c>
      <c r="C17" s="91">
        <v>24</v>
      </c>
      <c r="D17" s="96">
        <v>1</v>
      </c>
      <c r="E17" s="9">
        <f t="shared" si="0"/>
        <v>24</v>
      </c>
      <c r="F17" s="19">
        <v>2</v>
      </c>
      <c r="G17" s="8">
        <f t="shared" si="3"/>
        <v>48</v>
      </c>
      <c r="H17" s="70">
        <f t="shared" si="1"/>
        <v>24</v>
      </c>
      <c r="I17" s="296">
        <f t="shared" si="2"/>
        <v>1</v>
      </c>
    </row>
    <row r="18" spans="1:9" ht="13.5" customHeight="1" x14ac:dyDescent="0.3">
      <c r="A18" s="1"/>
      <c r="B18" s="93" t="s">
        <v>12</v>
      </c>
      <c r="C18" s="91">
        <v>24</v>
      </c>
      <c r="D18" s="96">
        <v>1</v>
      </c>
      <c r="E18" s="9">
        <f t="shared" si="0"/>
        <v>24</v>
      </c>
      <c r="F18" s="19">
        <v>2</v>
      </c>
      <c r="G18" s="8">
        <f t="shared" si="3"/>
        <v>48</v>
      </c>
      <c r="H18" s="70">
        <f t="shared" si="1"/>
        <v>24</v>
      </c>
      <c r="I18" s="296">
        <f t="shared" si="2"/>
        <v>1</v>
      </c>
    </row>
    <row r="19" spans="1:9" ht="13.5" customHeight="1" x14ac:dyDescent="0.3">
      <c r="A19" s="1"/>
      <c r="B19" s="93" t="s">
        <v>13</v>
      </c>
      <c r="C19" s="91">
        <v>2</v>
      </c>
      <c r="D19" s="96">
        <v>1</v>
      </c>
      <c r="E19" s="9">
        <f t="shared" si="0"/>
        <v>2</v>
      </c>
      <c r="F19" s="19">
        <v>2</v>
      </c>
      <c r="G19" s="8">
        <f t="shared" si="3"/>
        <v>4</v>
      </c>
      <c r="H19" s="70">
        <f t="shared" si="1"/>
        <v>2</v>
      </c>
      <c r="I19" s="296">
        <f t="shared" si="2"/>
        <v>1</v>
      </c>
    </row>
    <row r="20" spans="1:9" ht="13.5" customHeight="1" x14ac:dyDescent="0.3">
      <c r="A20" s="1"/>
      <c r="B20" s="93" t="s">
        <v>69</v>
      </c>
      <c r="C20" s="91">
        <v>2</v>
      </c>
      <c r="D20" s="96">
        <v>1</v>
      </c>
      <c r="E20" s="9">
        <f t="shared" si="0"/>
        <v>2</v>
      </c>
      <c r="F20" s="19">
        <v>2</v>
      </c>
      <c r="G20" s="8">
        <f t="shared" si="3"/>
        <v>4</v>
      </c>
      <c r="H20" s="70">
        <f t="shared" si="1"/>
        <v>2</v>
      </c>
      <c r="I20" s="296">
        <f t="shared" si="2"/>
        <v>1</v>
      </c>
    </row>
    <row r="21" spans="1:9" ht="13.5" customHeight="1" x14ac:dyDescent="0.3">
      <c r="A21" s="1"/>
      <c r="B21" s="93" t="s">
        <v>64</v>
      </c>
      <c r="C21" s="91">
        <v>2</v>
      </c>
      <c r="D21" s="96">
        <v>1</v>
      </c>
      <c r="E21" s="9">
        <f t="shared" si="0"/>
        <v>2</v>
      </c>
      <c r="F21" s="19">
        <v>2</v>
      </c>
      <c r="G21" s="8">
        <f t="shared" si="3"/>
        <v>4</v>
      </c>
      <c r="H21" s="70">
        <f t="shared" si="1"/>
        <v>2</v>
      </c>
      <c r="I21" s="296">
        <f t="shared" si="2"/>
        <v>1</v>
      </c>
    </row>
    <row r="22" spans="1:9" ht="13.5" customHeight="1" x14ac:dyDescent="0.3">
      <c r="A22" s="1"/>
      <c r="B22" s="93" t="s">
        <v>65</v>
      </c>
      <c r="C22" s="91">
        <v>24</v>
      </c>
      <c r="D22" s="96">
        <v>1</v>
      </c>
      <c r="E22" s="9">
        <f t="shared" si="0"/>
        <v>24</v>
      </c>
      <c r="F22" s="19">
        <v>2</v>
      </c>
      <c r="G22" s="8">
        <f t="shared" si="3"/>
        <v>48</v>
      </c>
      <c r="H22" s="70">
        <f t="shared" si="1"/>
        <v>24</v>
      </c>
      <c r="I22" s="296">
        <f t="shared" si="2"/>
        <v>1</v>
      </c>
    </row>
    <row r="23" spans="1:9" ht="13.5" customHeight="1" x14ac:dyDescent="0.3">
      <c r="A23" s="1"/>
      <c r="B23" s="93" t="s">
        <v>66</v>
      </c>
      <c r="C23" s="100">
        <v>24</v>
      </c>
      <c r="D23" s="97">
        <v>1</v>
      </c>
      <c r="E23" s="20">
        <f t="shared" si="0"/>
        <v>24</v>
      </c>
      <c r="F23" s="19">
        <v>2</v>
      </c>
      <c r="G23" s="8">
        <f t="shared" si="3"/>
        <v>48</v>
      </c>
      <c r="H23" s="70">
        <f t="shared" si="1"/>
        <v>24</v>
      </c>
      <c r="I23" s="296">
        <f t="shared" si="2"/>
        <v>1</v>
      </c>
    </row>
    <row r="24" spans="1:9" ht="13.5" customHeight="1" x14ac:dyDescent="0.3">
      <c r="A24" s="1"/>
      <c r="B24" s="93" t="s">
        <v>67</v>
      </c>
      <c r="C24" s="101">
        <v>24</v>
      </c>
      <c r="D24" s="96">
        <v>1</v>
      </c>
      <c r="E24" s="21">
        <f t="shared" si="0"/>
        <v>24</v>
      </c>
      <c r="F24" s="19">
        <v>2</v>
      </c>
      <c r="G24" s="8">
        <f t="shared" si="3"/>
        <v>48</v>
      </c>
      <c r="H24" s="70">
        <f t="shared" si="1"/>
        <v>24</v>
      </c>
      <c r="I24" s="296">
        <f t="shared" si="2"/>
        <v>1</v>
      </c>
    </row>
    <row r="25" spans="1:9" ht="13.5" customHeight="1" x14ac:dyDescent="0.3">
      <c r="A25" s="1"/>
      <c r="B25" s="83" t="s">
        <v>70</v>
      </c>
      <c r="C25" s="101">
        <v>24</v>
      </c>
      <c r="D25" s="96">
        <v>1</v>
      </c>
      <c r="E25" s="21">
        <f t="shared" si="0"/>
        <v>24</v>
      </c>
      <c r="F25" s="19">
        <v>2</v>
      </c>
      <c r="G25" s="8">
        <f t="shared" si="3"/>
        <v>48</v>
      </c>
      <c r="H25" s="70">
        <f t="shared" si="1"/>
        <v>24</v>
      </c>
      <c r="I25" s="296">
        <f t="shared" si="2"/>
        <v>1</v>
      </c>
    </row>
    <row r="26" spans="1:9" ht="13.5" customHeight="1" x14ac:dyDescent="0.3">
      <c r="A26" s="1"/>
      <c r="B26" s="93" t="s">
        <v>29</v>
      </c>
      <c r="C26" s="101" t="s">
        <v>25</v>
      </c>
      <c r="D26" s="96" t="s">
        <v>25</v>
      </c>
      <c r="E26" s="21" t="s">
        <v>25</v>
      </c>
      <c r="F26" s="23" t="s">
        <v>25</v>
      </c>
      <c r="G26" s="8" t="s">
        <v>25</v>
      </c>
      <c r="H26" s="70" t="s">
        <v>25</v>
      </c>
      <c r="I26" s="296" t="s">
        <v>25</v>
      </c>
    </row>
    <row r="27" spans="1:9" ht="13.5" customHeight="1" x14ac:dyDescent="0.3">
      <c r="A27" s="1"/>
      <c r="B27" s="235" t="s">
        <v>25</v>
      </c>
      <c r="C27" s="101">
        <v>24</v>
      </c>
      <c r="D27" s="96">
        <v>1</v>
      </c>
      <c r="E27" s="21">
        <f>+D27*C27</f>
        <v>24</v>
      </c>
      <c r="F27" s="19">
        <v>2</v>
      </c>
      <c r="G27" s="8">
        <f t="shared" ref="G27:G29" si="4">F27*C27</f>
        <v>48</v>
      </c>
      <c r="H27" s="70">
        <f>G27-E27</f>
        <v>24</v>
      </c>
      <c r="I27" s="296">
        <f>H27/E27</f>
        <v>1</v>
      </c>
    </row>
    <row r="28" spans="1:9" ht="13.5" customHeight="1" x14ac:dyDescent="0.3">
      <c r="A28" s="1"/>
      <c r="B28" s="151"/>
      <c r="C28" s="102">
        <v>24</v>
      </c>
      <c r="D28" s="98">
        <v>1</v>
      </c>
      <c r="E28" s="41">
        <f>+D28*C28</f>
        <v>24</v>
      </c>
      <c r="F28" s="19">
        <v>2</v>
      </c>
      <c r="G28" s="8">
        <f t="shared" si="4"/>
        <v>48</v>
      </c>
      <c r="H28" s="70">
        <f>G28-E28</f>
        <v>24</v>
      </c>
      <c r="I28" s="296">
        <f>H28/E28</f>
        <v>1</v>
      </c>
    </row>
    <row r="29" spans="1:9" ht="13.5" customHeight="1" x14ac:dyDescent="0.3">
      <c r="A29" s="1"/>
      <c r="B29" s="304"/>
      <c r="C29" s="102">
        <v>24</v>
      </c>
      <c r="D29" s="98">
        <v>1</v>
      </c>
      <c r="E29" s="41">
        <f>+D29*C29</f>
        <v>24</v>
      </c>
      <c r="F29" s="19">
        <v>2</v>
      </c>
      <c r="G29" s="8">
        <f t="shared" si="4"/>
        <v>48</v>
      </c>
      <c r="H29" s="70">
        <f>G29-E29</f>
        <v>24</v>
      </c>
      <c r="I29" s="296">
        <f>H29/E29</f>
        <v>1</v>
      </c>
    </row>
    <row r="30" spans="1:9" ht="13.5" customHeight="1" x14ac:dyDescent="0.3">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x14ac:dyDescent="0.3">
      <c r="A31" s="43"/>
      <c r="B31" s="306"/>
      <c r="C31" s="312"/>
      <c r="D31" s="42"/>
      <c r="E31" s="45"/>
      <c r="F31" s="42"/>
      <c r="G31" s="46"/>
      <c r="H31" s="73"/>
      <c r="I31" s="298"/>
    </row>
    <row r="32" spans="1:9" ht="13.5" customHeight="1" x14ac:dyDescent="0.3">
      <c r="A32" s="1"/>
      <c r="B32" s="55" t="s">
        <v>173</v>
      </c>
      <c r="C32" s="99"/>
      <c r="D32" s="4"/>
      <c r="E32" s="6"/>
      <c r="F32" s="12"/>
      <c r="G32" s="13"/>
      <c r="H32" s="71"/>
      <c r="I32" s="299"/>
    </row>
    <row r="33" spans="1:10" ht="13.5" customHeight="1" x14ac:dyDescent="0.3">
      <c r="A33" s="1"/>
      <c r="B33" s="93" t="s">
        <v>6</v>
      </c>
      <c r="C33" s="91">
        <v>24</v>
      </c>
      <c r="D33" s="23">
        <v>1</v>
      </c>
      <c r="E33" s="9">
        <f t="shared" ref="E33:E41" si="5">+D33*C33</f>
        <v>24</v>
      </c>
      <c r="F33" s="19">
        <v>2</v>
      </c>
      <c r="G33" s="8">
        <f t="shared" ref="G33:G41" si="6">F33*C33</f>
        <v>48</v>
      </c>
      <c r="H33" s="70">
        <f t="shared" ref="H33:H41" si="7">G33-E33</f>
        <v>24</v>
      </c>
      <c r="I33" s="296">
        <f t="shared" ref="I33:I41" si="8">H33/E33</f>
        <v>1</v>
      </c>
    </row>
    <row r="34" spans="1:10" ht="13.5" customHeight="1" x14ac:dyDescent="0.3">
      <c r="A34" s="1"/>
      <c r="B34" s="93" t="s">
        <v>7</v>
      </c>
      <c r="C34" s="91">
        <v>24</v>
      </c>
      <c r="D34" s="96">
        <v>1</v>
      </c>
      <c r="E34" s="9">
        <f t="shared" si="5"/>
        <v>24</v>
      </c>
      <c r="F34" s="19">
        <v>2</v>
      </c>
      <c r="G34" s="8">
        <f t="shared" si="6"/>
        <v>48</v>
      </c>
      <c r="H34" s="70">
        <f t="shared" si="7"/>
        <v>24</v>
      </c>
      <c r="I34" s="296">
        <f t="shared" si="8"/>
        <v>1</v>
      </c>
    </row>
    <row r="35" spans="1:10" ht="13.5" customHeight="1" x14ac:dyDescent="0.3">
      <c r="A35" s="1"/>
      <c r="B35" s="93" t="s">
        <v>8</v>
      </c>
      <c r="C35" s="91">
        <v>24</v>
      </c>
      <c r="D35" s="96">
        <v>1</v>
      </c>
      <c r="E35" s="9">
        <f t="shared" si="5"/>
        <v>24</v>
      </c>
      <c r="F35" s="19">
        <v>2</v>
      </c>
      <c r="G35" s="8">
        <f t="shared" si="6"/>
        <v>48</v>
      </c>
      <c r="H35" s="70">
        <f t="shared" si="7"/>
        <v>24</v>
      </c>
      <c r="I35" s="296">
        <f t="shared" si="8"/>
        <v>1</v>
      </c>
    </row>
    <row r="36" spans="1:10" ht="13.5" customHeight="1" x14ac:dyDescent="0.3">
      <c r="A36" s="1"/>
      <c r="B36" s="93" t="s">
        <v>9</v>
      </c>
      <c r="C36" s="101">
        <v>24</v>
      </c>
      <c r="D36" s="96">
        <v>1</v>
      </c>
      <c r="E36" s="21">
        <f t="shared" si="5"/>
        <v>24</v>
      </c>
      <c r="F36" s="19">
        <v>2</v>
      </c>
      <c r="G36" s="8">
        <f t="shared" si="6"/>
        <v>48</v>
      </c>
      <c r="H36" s="70">
        <f t="shared" si="7"/>
        <v>24</v>
      </c>
      <c r="I36" s="296">
        <f t="shared" si="8"/>
        <v>1</v>
      </c>
    </row>
    <row r="37" spans="1:10" ht="13.5" customHeight="1" x14ac:dyDescent="0.3">
      <c r="A37" s="1"/>
      <c r="B37" s="93" t="s">
        <v>10</v>
      </c>
      <c r="C37" s="91">
        <v>24</v>
      </c>
      <c r="D37" s="96">
        <v>1</v>
      </c>
      <c r="E37" s="9">
        <f t="shared" si="5"/>
        <v>24</v>
      </c>
      <c r="F37" s="19">
        <v>2</v>
      </c>
      <c r="G37" s="8">
        <f t="shared" si="6"/>
        <v>48</v>
      </c>
      <c r="H37" s="70">
        <f t="shared" si="7"/>
        <v>24</v>
      </c>
      <c r="I37" s="296">
        <f t="shared" si="8"/>
        <v>1</v>
      </c>
    </row>
    <row r="38" spans="1:10" ht="13.5" customHeight="1" x14ac:dyDescent="0.3">
      <c r="A38" s="1"/>
      <c r="B38" s="93" t="s">
        <v>14</v>
      </c>
      <c r="C38" s="91">
        <v>24</v>
      </c>
      <c r="D38" s="96">
        <v>1</v>
      </c>
      <c r="E38" s="9">
        <f t="shared" si="5"/>
        <v>24</v>
      </c>
      <c r="F38" s="19">
        <v>2</v>
      </c>
      <c r="G38" s="8">
        <f t="shared" si="6"/>
        <v>48</v>
      </c>
      <c r="H38" s="70">
        <f t="shared" si="7"/>
        <v>24</v>
      </c>
      <c r="I38" s="296">
        <f t="shared" si="8"/>
        <v>1</v>
      </c>
    </row>
    <row r="39" spans="1:10" ht="13.5" customHeight="1" x14ac:dyDescent="0.3">
      <c r="A39" s="1"/>
      <c r="B39" s="38" t="s">
        <v>83</v>
      </c>
      <c r="C39" s="100">
        <v>2</v>
      </c>
      <c r="D39" s="97">
        <v>1</v>
      </c>
      <c r="E39" s="20">
        <f t="shared" si="5"/>
        <v>2</v>
      </c>
      <c r="F39" s="19">
        <v>2</v>
      </c>
      <c r="G39" s="8">
        <f t="shared" si="6"/>
        <v>4</v>
      </c>
      <c r="H39" s="70">
        <f t="shared" si="7"/>
        <v>2</v>
      </c>
      <c r="I39" s="296">
        <f t="shared" si="8"/>
        <v>1</v>
      </c>
    </row>
    <row r="40" spans="1:10" ht="13.5" customHeight="1" x14ac:dyDescent="0.3">
      <c r="A40" s="1"/>
      <c r="B40" s="93" t="s">
        <v>61</v>
      </c>
      <c r="C40" s="101">
        <v>24</v>
      </c>
      <c r="D40" s="96">
        <v>1</v>
      </c>
      <c r="E40" s="21">
        <f t="shared" si="5"/>
        <v>24</v>
      </c>
      <c r="F40" s="19">
        <v>2</v>
      </c>
      <c r="G40" s="8">
        <f t="shared" si="6"/>
        <v>48</v>
      </c>
      <c r="H40" s="70">
        <f t="shared" si="7"/>
        <v>24</v>
      </c>
      <c r="I40" s="296">
        <f t="shared" si="8"/>
        <v>1</v>
      </c>
    </row>
    <row r="41" spans="1:10" ht="13.5" customHeight="1" x14ac:dyDescent="0.3">
      <c r="A41" s="1"/>
      <c r="B41" s="93" t="s">
        <v>23</v>
      </c>
      <c r="C41" s="91">
        <v>24</v>
      </c>
      <c r="D41" s="96">
        <v>1</v>
      </c>
      <c r="E41" s="9">
        <f t="shared" si="5"/>
        <v>24</v>
      </c>
      <c r="F41" s="19">
        <v>2</v>
      </c>
      <c r="G41" s="8">
        <f t="shared" si="6"/>
        <v>48</v>
      </c>
      <c r="H41" s="70">
        <f t="shared" si="7"/>
        <v>24</v>
      </c>
      <c r="I41" s="296">
        <f t="shared" si="8"/>
        <v>1</v>
      </c>
    </row>
    <row r="42" spans="1:10" ht="13.5" customHeight="1" x14ac:dyDescent="0.3">
      <c r="A42" s="1"/>
      <c r="B42" s="38" t="s">
        <v>62</v>
      </c>
      <c r="C42" s="100" t="s">
        <v>25</v>
      </c>
      <c r="D42" s="97" t="s">
        <v>25</v>
      </c>
      <c r="E42" s="20" t="s">
        <v>25</v>
      </c>
      <c r="F42" s="22" t="s">
        <v>25</v>
      </c>
      <c r="G42" s="8" t="s">
        <v>25</v>
      </c>
      <c r="H42" s="70" t="s">
        <v>25</v>
      </c>
      <c r="I42" s="296" t="s">
        <v>25</v>
      </c>
      <c r="J42" t="s">
        <v>25</v>
      </c>
    </row>
    <row r="43" spans="1:10" ht="13.5" customHeight="1" x14ac:dyDescent="0.3">
      <c r="A43" s="1"/>
      <c r="B43" s="93" t="s">
        <v>25</v>
      </c>
      <c r="C43" s="101">
        <v>24</v>
      </c>
      <c r="D43" s="96">
        <v>1</v>
      </c>
      <c r="E43" s="21">
        <f>+D43*C43</f>
        <v>24</v>
      </c>
      <c r="F43" s="19">
        <v>2</v>
      </c>
      <c r="G43" s="8">
        <f t="shared" ref="G43:G45" si="9">F43*C43</f>
        <v>48</v>
      </c>
      <c r="H43" s="70">
        <f>G43-E43</f>
        <v>24</v>
      </c>
      <c r="I43" s="296">
        <f>H43/E43</f>
        <v>1</v>
      </c>
    </row>
    <row r="44" spans="1:10" ht="13.5" customHeight="1" x14ac:dyDescent="0.3">
      <c r="A44" s="1"/>
      <c r="B44" s="93" t="s">
        <v>25</v>
      </c>
      <c r="C44" s="91">
        <v>24</v>
      </c>
      <c r="D44" s="96">
        <v>1</v>
      </c>
      <c r="E44" s="9">
        <f>+D44*C44</f>
        <v>24</v>
      </c>
      <c r="F44" s="19">
        <v>2</v>
      </c>
      <c r="G44" s="8">
        <f t="shared" si="9"/>
        <v>48</v>
      </c>
      <c r="H44" s="70">
        <f>G44-E44</f>
        <v>24</v>
      </c>
      <c r="I44" s="296">
        <f>H44/E44</f>
        <v>1</v>
      </c>
    </row>
    <row r="45" spans="1:10" ht="13.5" customHeight="1" x14ac:dyDescent="0.3">
      <c r="A45" s="1"/>
      <c r="B45" s="93" t="s">
        <v>25</v>
      </c>
      <c r="C45" s="101">
        <v>24</v>
      </c>
      <c r="D45" s="96">
        <v>1</v>
      </c>
      <c r="E45" s="21">
        <f>+D45*C45</f>
        <v>24</v>
      </c>
      <c r="F45" s="19">
        <v>2</v>
      </c>
      <c r="G45" s="8">
        <f t="shared" si="9"/>
        <v>48</v>
      </c>
      <c r="H45" s="70">
        <f>G45-E45</f>
        <v>24</v>
      </c>
      <c r="I45" s="296">
        <f>H45/E45</f>
        <v>1</v>
      </c>
    </row>
    <row r="46" spans="1:10" s="51" customFormat="1" ht="13.5" customHeight="1" x14ac:dyDescent="0.3">
      <c r="A46" s="49"/>
      <c r="B46" s="307" t="s">
        <v>74</v>
      </c>
      <c r="C46" s="311">
        <v>24</v>
      </c>
      <c r="D46" s="59">
        <f>E46/C46</f>
        <v>11.083333333333334</v>
      </c>
      <c r="E46" s="58">
        <f>SUM(E33:E45)</f>
        <v>266</v>
      </c>
      <c r="F46" s="59">
        <f>G46/C46</f>
        <v>22.166666666666668</v>
      </c>
      <c r="G46" s="60">
        <f>SUM(G33:G45)</f>
        <v>532</v>
      </c>
      <c r="H46" s="74">
        <f>G46-E46</f>
        <v>266</v>
      </c>
      <c r="I46" s="297">
        <f>H46/E46</f>
        <v>1</v>
      </c>
    </row>
    <row r="47" spans="1:10" s="51" customFormat="1" ht="9" customHeight="1" x14ac:dyDescent="0.3">
      <c r="A47" s="49"/>
      <c r="B47" s="308"/>
      <c r="C47" s="313"/>
      <c r="D47" s="48"/>
      <c r="E47" s="47"/>
      <c r="F47" s="48"/>
      <c r="G47" s="52"/>
      <c r="H47" s="75"/>
      <c r="I47" s="300"/>
    </row>
    <row r="48" spans="1:10" ht="15" customHeight="1" thickBot="1" x14ac:dyDescent="0.4">
      <c r="A48" s="1"/>
      <c r="B48" s="246" t="s">
        <v>72</v>
      </c>
      <c r="C48" s="225">
        <v>24</v>
      </c>
      <c r="D48" s="309">
        <f>E48/C48</f>
        <v>23.333333333333332</v>
      </c>
      <c r="E48" s="281">
        <f>E30+E46</f>
        <v>560</v>
      </c>
      <c r="F48" s="282">
        <f>G48/C48</f>
        <v>46.666666666666664</v>
      </c>
      <c r="G48" s="283">
        <f>G30+G46</f>
        <v>1120</v>
      </c>
      <c r="H48" s="284">
        <f>G48-E48</f>
        <v>560</v>
      </c>
      <c r="I48" s="301">
        <f>H48/E48</f>
        <v>1</v>
      </c>
    </row>
    <row r="49" spans="1:11" ht="9" customHeight="1" thickBot="1" x14ac:dyDescent="0.35">
      <c r="A49" s="115"/>
      <c r="B49" s="267"/>
      <c r="C49" s="269"/>
      <c r="D49" s="268"/>
      <c r="E49" s="268"/>
      <c r="F49" s="117"/>
      <c r="G49" s="117"/>
      <c r="H49" s="117"/>
      <c r="I49" s="295"/>
    </row>
    <row r="50" spans="1:11" ht="15" customHeight="1" x14ac:dyDescent="0.35">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11" ht="15" customHeight="1" thickBot="1" x14ac:dyDescent="0.4">
      <c r="A51" s="63" t="s">
        <v>17</v>
      </c>
      <c r="B51" s="224" t="s">
        <v>18</v>
      </c>
      <c r="C51" s="225">
        <v>24</v>
      </c>
      <c r="D51" s="309">
        <f>E51/C51</f>
        <v>25.333333333333332</v>
      </c>
      <c r="E51" s="288">
        <f>E9+E48</f>
        <v>608</v>
      </c>
      <c r="F51" s="282">
        <f>G51/C51</f>
        <v>50.666666666666664</v>
      </c>
      <c r="G51" s="289">
        <f>G9+G48</f>
        <v>1216</v>
      </c>
      <c r="H51" s="290">
        <f>G51-E51</f>
        <v>608</v>
      </c>
      <c r="I51" s="302">
        <f>H51/E51</f>
        <v>1</v>
      </c>
      <c r="J51" t="s">
        <v>25</v>
      </c>
    </row>
    <row r="52" spans="1:11" ht="9" customHeight="1" thickBot="1" x14ac:dyDescent="0.35">
      <c r="A52" s="115"/>
      <c r="B52" s="26"/>
      <c r="C52" s="26"/>
      <c r="D52" s="27"/>
      <c r="E52" s="27"/>
      <c r="F52" s="27"/>
      <c r="G52" s="27"/>
      <c r="H52" s="27"/>
      <c r="I52" s="303"/>
    </row>
    <row r="53" spans="1:11" ht="14.5" x14ac:dyDescent="0.35">
      <c r="A53" s="28" t="s">
        <v>19</v>
      </c>
      <c r="B53" s="280" t="s">
        <v>137</v>
      </c>
      <c r="C53" s="110"/>
      <c r="D53" s="671" t="s">
        <v>20</v>
      </c>
      <c r="E53" s="672"/>
      <c r="F53" s="671" t="s">
        <v>21</v>
      </c>
      <c r="G53" s="674"/>
      <c r="H53" s="671"/>
      <c r="I53" s="703"/>
    </row>
    <row r="54" spans="1:11" ht="13.5" customHeight="1" x14ac:dyDescent="0.3">
      <c r="A54" s="1"/>
      <c r="B54" s="109" t="s">
        <v>220</v>
      </c>
      <c r="C54" s="29"/>
      <c r="D54" s="645">
        <f>'UnderGrad&amp;GradPeerLimits'!$B$15</f>
        <v>9757.0015873015873</v>
      </c>
      <c r="E54" s="673"/>
      <c r="F54" s="645">
        <f>'UnderGrad&amp;GradPeerLimits'!$D$15</f>
        <v>21723.998253968257</v>
      </c>
      <c r="G54" s="646"/>
      <c r="H54" s="645"/>
      <c r="I54" s="701"/>
    </row>
    <row r="55" spans="1:11" ht="13.5" customHeight="1" x14ac:dyDescent="0.3">
      <c r="A55" s="1"/>
      <c r="B55" s="109" t="s">
        <v>221</v>
      </c>
      <c r="C55" s="86"/>
      <c r="D55" s="647">
        <f>G50</f>
        <v>1168</v>
      </c>
      <c r="E55" s="660"/>
      <c r="F55" s="647">
        <f>G51</f>
        <v>1216</v>
      </c>
      <c r="G55" s="660"/>
      <c r="H55" s="647"/>
      <c r="I55" s="701"/>
    </row>
    <row r="56" spans="1:11" ht="13.5" customHeight="1" x14ac:dyDescent="0.3">
      <c r="A56" s="1"/>
      <c r="B56" s="109" t="s">
        <v>28</v>
      </c>
      <c r="C56" s="87"/>
      <c r="D56" s="647">
        <f>D54-D55</f>
        <v>8589.0015873015873</v>
      </c>
      <c r="E56" s="660"/>
      <c r="F56" s="647">
        <f>F54-F55</f>
        <v>20507.998253968257</v>
      </c>
      <c r="G56" s="660"/>
      <c r="H56" s="647" t="s">
        <v>25</v>
      </c>
      <c r="I56" s="701"/>
    </row>
    <row r="57" spans="1:11" ht="13.5" customHeight="1" x14ac:dyDescent="0.3">
      <c r="A57" s="1"/>
      <c r="B57" s="56" t="s">
        <v>27</v>
      </c>
      <c r="C57" s="92"/>
      <c r="D57" s="648">
        <f>D55/D54</f>
        <v>0.11970890744961168</v>
      </c>
      <c r="E57" s="676"/>
      <c r="F57" s="648">
        <f>F55/F54</f>
        <v>5.5974963070063631E-2</v>
      </c>
      <c r="G57" s="676"/>
      <c r="H57" s="648" t="s">
        <v>25</v>
      </c>
      <c r="I57" s="701"/>
    </row>
    <row r="58" spans="1:11" ht="13.5" customHeight="1" thickBot="1" x14ac:dyDescent="0.35">
      <c r="A58" s="40"/>
      <c r="B58" s="64" t="s">
        <v>236</v>
      </c>
      <c r="C58" s="108"/>
      <c r="D58" s="665">
        <f>I50</f>
        <v>1</v>
      </c>
      <c r="E58" s="712"/>
      <c r="F58" s="649">
        <f>I51</f>
        <v>1</v>
      </c>
      <c r="G58" s="659"/>
      <c r="H58" s="649" t="s">
        <v>25</v>
      </c>
      <c r="I58" s="706"/>
    </row>
    <row r="59" spans="1:11" ht="15" x14ac:dyDescent="0.3">
      <c r="A59" s="667" t="s">
        <v>160</v>
      </c>
      <c r="B59" s="667"/>
      <c r="C59" s="667"/>
      <c r="D59" s="667"/>
      <c r="E59" s="667"/>
      <c r="F59" s="667"/>
      <c r="G59" s="667"/>
      <c r="H59" s="667"/>
      <c r="I59" s="667"/>
      <c r="J59" s="142"/>
      <c r="K59" s="142"/>
    </row>
    <row r="60" spans="1:11" ht="30" customHeight="1" x14ac:dyDescent="0.3">
      <c r="A60" s="643" t="s">
        <v>161</v>
      </c>
      <c r="B60" s="643"/>
      <c r="C60" s="643"/>
      <c r="D60" s="643"/>
      <c r="E60" s="643"/>
      <c r="F60" s="643"/>
      <c r="G60" s="643"/>
      <c r="H60" s="643"/>
      <c r="I60" s="643"/>
    </row>
    <row r="63" spans="1:11" ht="27.75" customHeight="1" x14ac:dyDescent="0.3">
      <c r="J63" s="79"/>
      <c r="K63" s="79"/>
    </row>
    <row r="66" spans="4:4" x14ac:dyDescent="0.3">
      <c r="D66" t="s">
        <v>25</v>
      </c>
    </row>
  </sheetData>
  <mergeCells count="26">
    <mergeCell ref="D58:E58"/>
    <mergeCell ref="F58:G58"/>
    <mergeCell ref="H58:I58"/>
    <mergeCell ref="H55:I55"/>
    <mergeCell ref="D56:E56"/>
    <mergeCell ref="F56:G56"/>
    <mergeCell ref="H56:I56"/>
    <mergeCell ref="D57:E57"/>
    <mergeCell ref="F57:G57"/>
    <mergeCell ref="H57:I57"/>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&amp;11FY16 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I63"/>
  <sheetViews>
    <sheetView zoomScaleNormal="100" workbookViewId="0">
      <selection sqref="A1:D1"/>
    </sheetView>
  </sheetViews>
  <sheetFormatPr defaultRowHeight="13" x14ac:dyDescent="0.3"/>
  <cols>
    <col min="1" max="1" width="3.796875" customWidth="1"/>
    <col min="2" max="2" width="50.796875" customWidth="1"/>
    <col min="3" max="4" width="10.796875" customWidth="1"/>
    <col min="5" max="5" width="12.796875" customWidth="1"/>
    <col min="6" max="6" width="10.796875" customWidth="1"/>
    <col min="7" max="7" width="12.796875" customWidth="1"/>
    <col min="8" max="9" width="10.796875" customWidth="1"/>
  </cols>
  <sheetData>
    <row r="1" spans="1:9" ht="21" customHeight="1" x14ac:dyDescent="0.3">
      <c r="A1" s="622" t="s">
        <v>138</v>
      </c>
      <c r="B1" s="702"/>
      <c r="C1" s="702"/>
      <c r="D1" s="702"/>
      <c r="E1" s="236" t="s">
        <v>142</v>
      </c>
      <c r="F1" s="236"/>
      <c r="G1" s="236"/>
      <c r="H1" s="236"/>
      <c r="I1" s="34"/>
    </row>
    <row r="2" spans="1:9" ht="12" customHeight="1" thickBot="1" x14ac:dyDescent="0.35"/>
    <row r="3" spans="1:9" ht="14.25" customHeight="1" x14ac:dyDescent="0.3">
      <c r="A3" s="708" t="s">
        <v>0</v>
      </c>
      <c r="B3" s="710" t="s">
        <v>172</v>
      </c>
      <c r="C3" s="639" t="s">
        <v>76</v>
      </c>
      <c r="D3" s="623" t="s">
        <v>229</v>
      </c>
      <c r="E3" s="644"/>
      <c r="F3" s="623" t="s">
        <v>212</v>
      </c>
      <c r="G3" s="669"/>
      <c r="H3" s="670"/>
      <c r="I3" s="707"/>
    </row>
    <row r="4" spans="1:9" ht="42.75" customHeight="1" thickBot="1" x14ac:dyDescent="0.35">
      <c r="A4" s="709"/>
      <c r="B4" s="711"/>
      <c r="C4" s="640"/>
      <c r="D4" s="33" t="s">
        <v>230</v>
      </c>
      <c r="E4" s="32" t="s">
        <v>85</v>
      </c>
      <c r="F4" s="105" t="s">
        <v>216</v>
      </c>
      <c r="G4" s="104" t="s">
        <v>85</v>
      </c>
      <c r="H4" s="104" t="s">
        <v>233</v>
      </c>
      <c r="I4" s="32" t="s">
        <v>234</v>
      </c>
    </row>
    <row r="5" spans="1:9" ht="15" customHeight="1" x14ac:dyDescent="0.3">
      <c r="A5" s="1"/>
      <c r="B5" s="259" t="s">
        <v>171</v>
      </c>
      <c r="C5" s="270"/>
      <c r="D5" s="5"/>
      <c r="E5" s="6"/>
      <c r="F5" s="5"/>
      <c r="G5" s="5"/>
      <c r="H5" s="5"/>
      <c r="I5" s="6"/>
    </row>
    <row r="6" spans="1:9" ht="9" customHeight="1" x14ac:dyDescent="0.3">
      <c r="A6" s="1"/>
      <c r="B6" s="266" t="s">
        <v>25</v>
      </c>
      <c r="C6" s="271"/>
      <c r="D6" s="71"/>
      <c r="E6" s="291"/>
      <c r="F6" s="71"/>
      <c r="G6" s="71"/>
      <c r="H6" s="71"/>
      <c r="I6" s="291"/>
    </row>
    <row r="7" spans="1:9" ht="15" customHeight="1" x14ac:dyDescent="0.35">
      <c r="A7" s="11"/>
      <c r="B7" s="244" t="s">
        <v>2</v>
      </c>
      <c r="C7" s="248">
        <v>24</v>
      </c>
      <c r="D7" s="276">
        <v>1</v>
      </c>
      <c r="E7" s="277">
        <f>D7*C7</f>
        <v>24</v>
      </c>
      <c r="F7" s="276">
        <v>2</v>
      </c>
      <c r="G7" s="278">
        <f>F7*C7</f>
        <v>48</v>
      </c>
      <c r="H7" s="279">
        <f>G7-E7</f>
        <v>24</v>
      </c>
      <c r="I7" s="292">
        <f>H7/E7</f>
        <v>1</v>
      </c>
    </row>
    <row r="8" spans="1:9" ht="15" customHeight="1" x14ac:dyDescent="0.3">
      <c r="A8" s="11"/>
      <c r="B8" s="123" t="s">
        <v>3</v>
      </c>
      <c r="C8" s="124">
        <v>24</v>
      </c>
      <c r="D8" s="272">
        <v>1</v>
      </c>
      <c r="E8" s="273">
        <f>D8*C8</f>
        <v>24</v>
      </c>
      <c r="F8" s="272">
        <v>2</v>
      </c>
      <c r="G8" s="274">
        <f>F8*C8</f>
        <v>48</v>
      </c>
      <c r="H8" s="275">
        <f>G8-E8</f>
        <v>24</v>
      </c>
      <c r="I8" s="293">
        <f>H8/E8</f>
        <v>1</v>
      </c>
    </row>
    <row r="9" spans="1:9" ht="15" customHeight="1" thickBot="1" x14ac:dyDescent="0.4">
      <c r="A9" s="11"/>
      <c r="B9" s="244" t="s">
        <v>4</v>
      </c>
      <c r="C9" s="225">
        <v>24</v>
      </c>
      <c r="D9" s="276">
        <f>SUM(D7:D8)</f>
        <v>2</v>
      </c>
      <c r="E9" s="277">
        <f>D9*C9</f>
        <v>48</v>
      </c>
      <c r="F9" s="276">
        <f>SUM(F7:F8)</f>
        <v>4</v>
      </c>
      <c r="G9" s="278">
        <f>F9*C9</f>
        <v>96</v>
      </c>
      <c r="H9" s="279">
        <f>G9-E9</f>
        <v>48</v>
      </c>
      <c r="I9" s="294">
        <f>H9/E9</f>
        <v>1</v>
      </c>
    </row>
    <row r="10" spans="1:9" ht="9" customHeight="1" thickBot="1" x14ac:dyDescent="0.35">
      <c r="A10" s="115"/>
      <c r="B10" s="267"/>
      <c r="C10" s="269"/>
      <c r="D10" s="268"/>
      <c r="E10" s="268"/>
      <c r="F10" s="117"/>
      <c r="G10" s="117"/>
      <c r="H10" s="117"/>
      <c r="I10" s="295"/>
    </row>
    <row r="11" spans="1:9" ht="15" customHeight="1" x14ac:dyDescent="0.3">
      <c r="A11" s="172" t="s">
        <v>177</v>
      </c>
      <c r="B11" s="176" t="s">
        <v>26</v>
      </c>
      <c r="C11" s="310"/>
      <c r="D11" s="4"/>
      <c r="E11" s="6"/>
      <c r="F11" s="12"/>
      <c r="G11" s="13"/>
      <c r="H11" s="13"/>
      <c r="I11" s="3"/>
    </row>
    <row r="12" spans="1:9" ht="9" customHeight="1" x14ac:dyDescent="0.3">
      <c r="A12" s="1"/>
      <c r="B12" s="55"/>
      <c r="C12" s="99"/>
      <c r="D12" s="4"/>
      <c r="E12" s="6"/>
      <c r="F12" s="12"/>
      <c r="G12" s="13"/>
      <c r="H12" s="13"/>
      <c r="I12" s="3"/>
    </row>
    <row r="13" spans="1:9" ht="13.5" customHeight="1" x14ac:dyDescent="0.3">
      <c r="A13" s="1"/>
      <c r="B13" s="92" t="s">
        <v>176</v>
      </c>
      <c r="C13" s="91"/>
      <c r="D13" s="96"/>
      <c r="E13" s="9"/>
      <c r="F13" s="19"/>
      <c r="G13" s="8"/>
      <c r="H13" s="8"/>
      <c r="I13" s="85"/>
    </row>
    <row r="14" spans="1:9" ht="13.5" customHeight="1" x14ac:dyDescent="0.3">
      <c r="A14" s="1"/>
      <c r="B14" s="93" t="s">
        <v>63</v>
      </c>
      <c r="C14" s="91">
        <v>24</v>
      </c>
      <c r="D14" s="173">
        <v>1</v>
      </c>
      <c r="E14" s="9">
        <f t="shared" ref="E14:E25" si="0">+D14*C14</f>
        <v>24</v>
      </c>
      <c r="F14" s="19">
        <v>2</v>
      </c>
      <c r="G14" s="8">
        <f>F14*C14</f>
        <v>48</v>
      </c>
      <c r="H14" s="70">
        <f t="shared" ref="H14:H25" si="1">G14-E14</f>
        <v>24</v>
      </c>
      <c r="I14" s="296">
        <f t="shared" ref="I14:I25" si="2">H14/E14</f>
        <v>1</v>
      </c>
    </row>
    <row r="15" spans="1:9" ht="13.5" customHeight="1" x14ac:dyDescent="0.3">
      <c r="A15" s="1"/>
      <c r="B15" s="93" t="s">
        <v>11</v>
      </c>
      <c r="C15" s="91">
        <v>24</v>
      </c>
      <c r="D15" s="173">
        <v>1</v>
      </c>
      <c r="E15" s="9">
        <f t="shared" si="0"/>
        <v>24</v>
      </c>
      <c r="F15" s="19">
        <v>2</v>
      </c>
      <c r="G15" s="8">
        <f t="shared" ref="G15:G25" si="3">F15*C15</f>
        <v>48</v>
      </c>
      <c r="H15" s="70">
        <f t="shared" si="1"/>
        <v>24</v>
      </c>
      <c r="I15" s="296">
        <f t="shared" si="2"/>
        <v>1</v>
      </c>
    </row>
    <row r="16" spans="1:9" ht="13.5" customHeight="1" x14ac:dyDescent="0.3">
      <c r="A16" s="1"/>
      <c r="B16" s="94" t="s">
        <v>71</v>
      </c>
      <c r="C16" s="91">
        <v>24</v>
      </c>
      <c r="D16" s="96">
        <v>1</v>
      </c>
      <c r="E16" s="9">
        <f t="shared" si="0"/>
        <v>24</v>
      </c>
      <c r="F16" s="19">
        <v>2</v>
      </c>
      <c r="G16" s="8">
        <f t="shared" si="3"/>
        <v>48</v>
      </c>
      <c r="H16" s="70">
        <f t="shared" si="1"/>
        <v>24</v>
      </c>
      <c r="I16" s="296">
        <f t="shared" si="2"/>
        <v>1</v>
      </c>
    </row>
    <row r="17" spans="1:9" ht="13.5" customHeight="1" x14ac:dyDescent="0.3">
      <c r="A17" s="1"/>
      <c r="B17" s="95" t="s">
        <v>68</v>
      </c>
      <c r="C17" s="91">
        <v>24</v>
      </c>
      <c r="D17" s="96">
        <v>1</v>
      </c>
      <c r="E17" s="9">
        <f t="shared" si="0"/>
        <v>24</v>
      </c>
      <c r="F17" s="19">
        <v>2</v>
      </c>
      <c r="G17" s="8">
        <f t="shared" si="3"/>
        <v>48</v>
      </c>
      <c r="H17" s="70">
        <f t="shared" si="1"/>
        <v>24</v>
      </c>
      <c r="I17" s="296">
        <f t="shared" si="2"/>
        <v>1</v>
      </c>
    </row>
    <row r="18" spans="1:9" ht="13.5" customHeight="1" x14ac:dyDescent="0.3">
      <c r="A18" s="1"/>
      <c r="B18" s="93" t="s">
        <v>12</v>
      </c>
      <c r="C18" s="91">
        <v>24</v>
      </c>
      <c r="D18" s="96">
        <v>1</v>
      </c>
      <c r="E18" s="9">
        <f t="shared" si="0"/>
        <v>24</v>
      </c>
      <c r="F18" s="19">
        <v>2</v>
      </c>
      <c r="G18" s="8">
        <f t="shared" si="3"/>
        <v>48</v>
      </c>
      <c r="H18" s="70">
        <f t="shared" si="1"/>
        <v>24</v>
      </c>
      <c r="I18" s="296">
        <f t="shared" si="2"/>
        <v>1</v>
      </c>
    </row>
    <row r="19" spans="1:9" ht="13.5" customHeight="1" x14ac:dyDescent="0.3">
      <c r="A19" s="1"/>
      <c r="B19" s="93" t="s">
        <v>13</v>
      </c>
      <c r="C19" s="91">
        <v>2</v>
      </c>
      <c r="D19" s="96">
        <v>1</v>
      </c>
      <c r="E19" s="9">
        <f t="shared" si="0"/>
        <v>2</v>
      </c>
      <c r="F19" s="19">
        <v>2</v>
      </c>
      <c r="G19" s="8">
        <f t="shared" si="3"/>
        <v>4</v>
      </c>
      <c r="H19" s="70">
        <f t="shared" si="1"/>
        <v>2</v>
      </c>
      <c r="I19" s="296">
        <f t="shared" si="2"/>
        <v>1</v>
      </c>
    </row>
    <row r="20" spans="1:9" ht="13.5" customHeight="1" x14ac:dyDescent="0.3">
      <c r="A20" s="1"/>
      <c r="B20" s="93" t="s">
        <v>69</v>
      </c>
      <c r="C20" s="91">
        <v>2</v>
      </c>
      <c r="D20" s="96">
        <v>1</v>
      </c>
      <c r="E20" s="9">
        <f t="shared" si="0"/>
        <v>2</v>
      </c>
      <c r="F20" s="19">
        <v>2</v>
      </c>
      <c r="G20" s="8">
        <f t="shared" si="3"/>
        <v>4</v>
      </c>
      <c r="H20" s="70">
        <f t="shared" si="1"/>
        <v>2</v>
      </c>
      <c r="I20" s="296">
        <f t="shared" si="2"/>
        <v>1</v>
      </c>
    </row>
    <row r="21" spans="1:9" ht="13.5" customHeight="1" x14ac:dyDescent="0.3">
      <c r="A21" s="1"/>
      <c r="B21" s="93" t="s">
        <v>64</v>
      </c>
      <c r="C21" s="91">
        <v>2</v>
      </c>
      <c r="D21" s="96">
        <v>1</v>
      </c>
      <c r="E21" s="9">
        <f t="shared" si="0"/>
        <v>2</v>
      </c>
      <c r="F21" s="19">
        <v>2</v>
      </c>
      <c r="G21" s="8">
        <f t="shared" si="3"/>
        <v>4</v>
      </c>
      <c r="H21" s="70">
        <f t="shared" si="1"/>
        <v>2</v>
      </c>
      <c r="I21" s="296">
        <f t="shared" si="2"/>
        <v>1</v>
      </c>
    </row>
    <row r="22" spans="1:9" ht="13.5" customHeight="1" x14ac:dyDescent="0.3">
      <c r="A22" s="1"/>
      <c r="B22" s="93" t="s">
        <v>65</v>
      </c>
      <c r="C22" s="91">
        <v>24</v>
      </c>
      <c r="D22" s="96">
        <v>1</v>
      </c>
      <c r="E22" s="9">
        <f t="shared" si="0"/>
        <v>24</v>
      </c>
      <c r="F22" s="19">
        <v>2</v>
      </c>
      <c r="G22" s="8">
        <f t="shared" si="3"/>
        <v>48</v>
      </c>
      <c r="H22" s="70">
        <f t="shared" si="1"/>
        <v>24</v>
      </c>
      <c r="I22" s="296">
        <f t="shared" si="2"/>
        <v>1</v>
      </c>
    </row>
    <row r="23" spans="1:9" ht="13.5" customHeight="1" x14ac:dyDescent="0.3">
      <c r="A23" s="1"/>
      <c r="B23" s="93" t="s">
        <v>66</v>
      </c>
      <c r="C23" s="100">
        <v>24</v>
      </c>
      <c r="D23" s="97">
        <v>1</v>
      </c>
      <c r="E23" s="20">
        <f t="shared" si="0"/>
        <v>24</v>
      </c>
      <c r="F23" s="19">
        <v>2</v>
      </c>
      <c r="G23" s="8">
        <f t="shared" si="3"/>
        <v>48</v>
      </c>
      <c r="H23" s="70">
        <f t="shared" si="1"/>
        <v>24</v>
      </c>
      <c r="I23" s="296">
        <f t="shared" si="2"/>
        <v>1</v>
      </c>
    </row>
    <row r="24" spans="1:9" ht="13.5" customHeight="1" x14ac:dyDescent="0.3">
      <c r="A24" s="1"/>
      <c r="B24" s="93" t="s">
        <v>67</v>
      </c>
      <c r="C24" s="101">
        <v>24</v>
      </c>
      <c r="D24" s="96">
        <v>1</v>
      </c>
      <c r="E24" s="21">
        <f t="shared" si="0"/>
        <v>24</v>
      </c>
      <c r="F24" s="19">
        <v>2</v>
      </c>
      <c r="G24" s="8">
        <f t="shared" si="3"/>
        <v>48</v>
      </c>
      <c r="H24" s="70">
        <f t="shared" si="1"/>
        <v>24</v>
      </c>
      <c r="I24" s="296">
        <f t="shared" si="2"/>
        <v>1</v>
      </c>
    </row>
    <row r="25" spans="1:9" ht="13.5" customHeight="1" x14ac:dyDescent="0.3">
      <c r="A25" s="1"/>
      <c r="B25" s="83" t="s">
        <v>70</v>
      </c>
      <c r="C25" s="101">
        <v>24</v>
      </c>
      <c r="D25" s="96">
        <v>1</v>
      </c>
      <c r="E25" s="21">
        <f t="shared" si="0"/>
        <v>24</v>
      </c>
      <c r="F25" s="19">
        <v>2</v>
      </c>
      <c r="G25" s="8">
        <f t="shared" si="3"/>
        <v>48</v>
      </c>
      <c r="H25" s="70">
        <f t="shared" si="1"/>
        <v>24</v>
      </c>
      <c r="I25" s="296">
        <f t="shared" si="2"/>
        <v>1</v>
      </c>
    </row>
    <row r="26" spans="1:9" ht="13.5" customHeight="1" x14ac:dyDescent="0.3">
      <c r="A26" s="1"/>
      <c r="B26" s="93" t="s">
        <v>29</v>
      </c>
      <c r="C26" s="101" t="s">
        <v>25</v>
      </c>
      <c r="D26" s="96" t="s">
        <v>25</v>
      </c>
      <c r="E26" s="21" t="s">
        <v>25</v>
      </c>
      <c r="F26" s="23" t="s">
        <v>25</v>
      </c>
      <c r="G26" s="8" t="s">
        <v>25</v>
      </c>
      <c r="H26" s="70" t="s">
        <v>25</v>
      </c>
      <c r="I26" s="296" t="s">
        <v>25</v>
      </c>
    </row>
    <row r="27" spans="1:9" ht="13.5" customHeight="1" x14ac:dyDescent="0.3">
      <c r="A27" s="1"/>
      <c r="B27" s="235" t="s">
        <v>25</v>
      </c>
      <c r="C27" s="101">
        <v>24</v>
      </c>
      <c r="D27" s="96">
        <v>1</v>
      </c>
      <c r="E27" s="21">
        <f>+D27*C27</f>
        <v>24</v>
      </c>
      <c r="F27" s="19">
        <v>2</v>
      </c>
      <c r="G27" s="8">
        <f t="shared" ref="G27:G29" si="4">F27*C27</f>
        <v>48</v>
      </c>
      <c r="H27" s="70">
        <f>G27-E27</f>
        <v>24</v>
      </c>
      <c r="I27" s="296">
        <f>H27/E27</f>
        <v>1</v>
      </c>
    </row>
    <row r="28" spans="1:9" ht="13.5" customHeight="1" x14ac:dyDescent="0.3">
      <c r="A28" s="1"/>
      <c r="B28" s="151"/>
      <c r="C28" s="102">
        <v>24</v>
      </c>
      <c r="D28" s="98">
        <v>1</v>
      </c>
      <c r="E28" s="41">
        <f>+D28*C28</f>
        <v>24</v>
      </c>
      <c r="F28" s="19">
        <v>2</v>
      </c>
      <c r="G28" s="8">
        <f t="shared" si="4"/>
        <v>48</v>
      </c>
      <c r="H28" s="70">
        <f>G28-E28</f>
        <v>24</v>
      </c>
      <c r="I28" s="296">
        <f>H28/E28</f>
        <v>1</v>
      </c>
    </row>
    <row r="29" spans="1:9" ht="13.5" customHeight="1" x14ac:dyDescent="0.3">
      <c r="A29" s="1"/>
      <c r="B29" s="304"/>
      <c r="C29" s="102">
        <v>24</v>
      </c>
      <c r="D29" s="98">
        <v>1</v>
      </c>
      <c r="E29" s="41">
        <f>+D29*C29</f>
        <v>24</v>
      </c>
      <c r="F29" s="19">
        <v>2</v>
      </c>
      <c r="G29" s="8">
        <f t="shared" si="4"/>
        <v>48</v>
      </c>
      <c r="H29" s="70">
        <f>G29-E29</f>
        <v>24</v>
      </c>
      <c r="I29" s="296">
        <f>H29/E29</f>
        <v>1</v>
      </c>
    </row>
    <row r="30" spans="1:9" ht="13.5" customHeight="1" x14ac:dyDescent="0.3">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x14ac:dyDescent="0.3">
      <c r="A31" s="43"/>
      <c r="B31" s="306"/>
      <c r="C31" s="312"/>
      <c r="D31" s="42"/>
      <c r="E31" s="45"/>
      <c r="F31" s="42"/>
      <c r="G31" s="46"/>
      <c r="H31" s="73"/>
      <c r="I31" s="298"/>
    </row>
    <row r="32" spans="1:9" ht="13.5" customHeight="1" x14ac:dyDescent="0.3">
      <c r="A32" s="1"/>
      <c r="B32" s="55" t="s">
        <v>173</v>
      </c>
      <c r="C32" s="99"/>
      <c r="D32" s="4"/>
      <c r="E32" s="6"/>
      <c r="F32" s="12"/>
      <c r="G32" s="13"/>
      <c r="H32" s="71"/>
      <c r="I32" s="299"/>
    </row>
    <row r="33" spans="1:9" ht="13.5" customHeight="1" x14ac:dyDescent="0.3">
      <c r="A33" s="1"/>
      <c r="B33" s="93" t="s">
        <v>6</v>
      </c>
      <c r="C33" s="91">
        <v>24</v>
      </c>
      <c r="D33" s="23">
        <v>1</v>
      </c>
      <c r="E33" s="9">
        <f t="shared" ref="E33:E41" si="5">+D33*C33</f>
        <v>24</v>
      </c>
      <c r="F33" s="19">
        <v>2</v>
      </c>
      <c r="G33" s="8">
        <f t="shared" ref="G33:G41" si="6">F33*C33</f>
        <v>48</v>
      </c>
      <c r="H33" s="70">
        <f t="shared" ref="H33:H41" si="7">G33-E33</f>
        <v>24</v>
      </c>
      <c r="I33" s="296">
        <f t="shared" ref="I33:I41" si="8">H33/E33</f>
        <v>1</v>
      </c>
    </row>
    <row r="34" spans="1:9" ht="13.5" customHeight="1" x14ac:dyDescent="0.3">
      <c r="A34" s="1"/>
      <c r="B34" s="93" t="s">
        <v>7</v>
      </c>
      <c r="C34" s="91">
        <v>24</v>
      </c>
      <c r="D34" s="96">
        <v>1</v>
      </c>
      <c r="E34" s="9">
        <f t="shared" si="5"/>
        <v>24</v>
      </c>
      <c r="F34" s="19">
        <v>2</v>
      </c>
      <c r="G34" s="8">
        <f t="shared" si="6"/>
        <v>48</v>
      </c>
      <c r="H34" s="70">
        <f t="shared" si="7"/>
        <v>24</v>
      </c>
      <c r="I34" s="296">
        <f t="shared" si="8"/>
        <v>1</v>
      </c>
    </row>
    <row r="35" spans="1:9" ht="13.5" customHeight="1" x14ac:dyDescent="0.3">
      <c r="A35" s="1"/>
      <c r="B35" s="93" t="s">
        <v>8</v>
      </c>
      <c r="C35" s="91">
        <v>24</v>
      </c>
      <c r="D35" s="96">
        <v>1</v>
      </c>
      <c r="E35" s="9">
        <f t="shared" si="5"/>
        <v>24</v>
      </c>
      <c r="F35" s="19">
        <v>2</v>
      </c>
      <c r="G35" s="8">
        <f t="shared" si="6"/>
        <v>48</v>
      </c>
      <c r="H35" s="70">
        <f t="shared" si="7"/>
        <v>24</v>
      </c>
      <c r="I35" s="296">
        <f t="shared" si="8"/>
        <v>1</v>
      </c>
    </row>
    <row r="36" spans="1:9" ht="13.5" customHeight="1" x14ac:dyDescent="0.3">
      <c r="A36" s="1"/>
      <c r="B36" s="93" t="s">
        <v>9</v>
      </c>
      <c r="C36" s="101">
        <v>24</v>
      </c>
      <c r="D36" s="96">
        <v>1</v>
      </c>
      <c r="E36" s="21">
        <f t="shared" si="5"/>
        <v>24</v>
      </c>
      <c r="F36" s="19">
        <v>2</v>
      </c>
      <c r="G36" s="8">
        <f t="shared" si="6"/>
        <v>48</v>
      </c>
      <c r="H36" s="70">
        <f t="shared" si="7"/>
        <v>24</v>
      </c>
      <c r="I36" s="296">
        <f t="shared" si="8"/>
        <v>1</v>
      </c>
    </row>
    <row r="37" spans="1:9" ht="13.5" customHeight="1" x14ac:dyDescent="0.3">
      <c r="A37" s="1"/>
      <c r="B37" s="93" t="s">
        <v>10</v>
      </c>
      <c r="C37" s="91">
        <v>24</v>
      </c>
      <c r="D37" s="96">
        <v>1</v>
      </c>
      <c r="E37" s="9">
        <f t="shared" si="5"/>
        <v>24</v>
      </c>
      <c r="F37" s="19">
        <v>2</v>
      </c>
      <c r="G37" s="8">
        <f t="shared" si="6"/>
        <v>48</v>
      </c>
      <c r="H37" s="70">
        <f t="shared" si="7"/>
        <v>24</v>
      </c>
      <c r="I37" s="296">
        <f t="shared" si="8"/>
        <v>1</v>
      </c>
    </row>
    <row r="38" spans="1:9" ht="13.5" customHeight="1" x14ac:dyDescent="0.3">
      <c r="A38" s="1"/>
      <c r="B38" s="93" t="s">
        <v>14</v>
      </c>
      <c r="C38" s="91">
        <v>24</v>
      </c>
      <c r="D38" s="96">
        <v>1</v>
      </c>
      <c r="E38" s="9">
        <f t="shared" si="5"/>
        <v>24</v>
      </c>
      <c r="F38" s="19">
        <v>2</v>
      </c>
      <c r="G38" s="8">
        <f t="shared" si="6"/>
        <v>48</v>
      </c>
      <c r="H38" s="70">
        <f t="shared" si="7"/>
        <v>24</v>
      </c>
      <c r="I38" s="296">
        <f t="shared" si="8"/>
        <v>1</v>
      </c>
    </row>
    <row r="39" spans="1:9" ht="13.5" customHeight="1" x14ac:dyDescent="0.3">
      <c r="A39" s="1"/>
      <c r="B39" s="38" t="s">
        <v>83</v>
      </c>
      <c r="C39" s="100">
        <v>2</v>
      </c>
      <c r="D39" s="97">
        <v>1</v>
      </c>
      <c r="E39" s="20">
        <f t="shared" si="5"/>
        <v>2</v>
      </c>
      <c r="F39" s="19">
        <v>2</v>
      </c>
      <c r="G39" s="8">
        <f t="shared" si="6"/>
        <v>4</v>
      </c>
      <c r="H39" s="70">
        <f t="shared" si="7"/>
        <v>2</v>
      </c>
      <c r="I39" s="296">
        <f t="shared" si="8"/>
        <v>1</v>
      </c>
    </row>
    <row r="40" spans="1:9" ht="13.5" customHeight="1" x14ac:dyDescent="0.3">
      <c r="A40" s="1"/>
      <c r="B40" s="93" t="s">
        <v>61</v>
      </c>
      <c r="C40" s="101">
        <v>24</v>
      </c>
      <c r="D40" s="96">
        <v>1</v>
      </c>
      <c r="E40" s="21">
        <f t="shared" si="5"/>
        <v>24</v>
      </c>
      <c r="F40" s="19">
        <v>2</v>
      </c>
      <c r="G40" s="8">
        <f t="shared" si="6"/>
        <v>48</v>
      </c>
      <c r="H40" s="70">
        <f t="shared" si="7"/>
        <v>24</v>
      </c>
      <c r="I40" s="296">
        <f t="shared" si="8"/>
        <v>1</v>
      </c>
    </row>
    <row r="41" spans="1:9" ht="13.5" customHeight="1" x14ac:dyDescent="0.3">
      <c r="A41" s="1"/>
      <c r="B41" s="93" t="s">
        <v>23</v>
      </c>
      <c r="C41" s="91">
        <v>24</v>
      </c>
      <c r="D41" s="96">
        <v>1</v>
      </c>
      <c r="E41" s="9">
        <f t="shared" si="5"/>
        <v>24</v>
      </c>
      <c r="F41" s="19">
        <v>2</v>
      </c>
      <c r="G41" s="8">
        <f t="shared" si="6"/>
        <v>48</v>
      </c>
      <c r="H41" s="70">
        <f t="shared" si="7"/>
        <v>24</v>
      </c>
      <c r="I41" s="296">
        <f t="shared" si="8"/>
        <v>1</v>
      </c>
    </row>
    <row r="42" spans="1:9" ht="13.5" customHeight="1" x14ac:dyDescent="0.3">
      <c r="A42" s="1"/>
      <c r="B42" s="38" t="s">
        <v>62</v>
      </c>
      <c r="C42" s="100" t="s">
        <v>25</v>
      </c>
      <c r="D42" s="97" t="s">
        <v>25</v>
      </c>
      <c r="E42" s="20" t="s">
        <v>25</v>
      </c>
      <c r="F42" s="22" t="s">
        <v>25</v>
      </c>
      <c r="G42" s="8" t="s">
        <v>25</v>
      </c>
      <c r="H42" s="70" t="s">
        <v>25</v>
      </c>
      <c r="I42" s="296" t="s">
        <v>25</v>
      </c>
    </row>
    <row r="43" spans="1:9" ht="13.5" customHeight="1" x14ac:dyDescent="0.3">
      <c r="A43" s="1"/>
      <c r="B43" s="93" t="s">
        <v>25</v>
      </c>
      <c r="C43" s="101">
        <v>24</v>
      </c>
      <c r="D43" s="96">
        <v>1</v>
      </c>
      <c r="E43" s="21">
        <f>+D43*C43</f>
        <v>24</v>
      </c>
      <c r="F43" s="19">
        <v>2</v>
      </c>
      <c r="G43" s="8">
        <f t="shared" ref="G43:G45" si="9">F43*C43</f>
        <v>48</v>
      </c>
      <c r="H43" s="70">
        <f>G43-E43</f>
        <v>24</v>
      </c>
      <c r="I43" s="296">
        <f>H43/E43</f>
        <v>1</v>
      </c>
    </row>
    <row r="44" spans="1:9" ht="13.5" customHeight="1" x14ac:dyDescent="0.3">
      <c r="A44" s="1"/>
      <c r="B44" s="93" t="s">
        <v>25</v>
      </c>
      <c r="C44" s="91">
        <v>24</v>
      </c>
      <c r="D44" s="96">
        <v>1</v>
      </c>
      <c r="E44" s="9">
        <f>+D44*C44</f>
        <v>24</v>
      </c>
      <c r="F44" s="19">
        <v>2</v>
      </c>
      <c r="G44" s="8">
        <f t="shared" si="9"/>
        <v>48</v>
      </c>
      <c r="H44" s="70">
        <f>G44-E44</f>
        <v>24</v>
      </c>
      <c r="I44" s="296">
        <f>H44/E44</f>
        <v>1</v>
      </c>
    </row>
    <row r="45" spans="1:9" ht="13.5" customHeight="1" x14ac:dyDescent="0.3">
      <c r="A45" s="1"/>
      <c r="B45" s="93" t="s">
        <v>25</v>
      </c>
      <c r="C45" s="101">
        <v>24</v>
      </c>
      <c r="D45" s="96">
        <v>1</v>
      </c>
      <c r="E45" s="21">
        <f>+D45*C45</f>
        <v>24</v>
      </c>
      <c r="F45" s="19">
        <v>2</v>
      </c>
      <c r="G45" s="8">
        <f t="shared" si="9"/>
        <v>48</v>
      </c>
      <c r="H45" s="70">
        <f>G45-E45</f>
        <v>24</v>
      </c>
      <c r="I45" s="296">
        <f>H45/E45</f>
        <v>1</v>
      </c>
    </row>
    <row r="46" spans="1:9" s="51" customFormat="1" ht="13.5" customHeight="1" x14ac:dyDescent="0.3">
      <c r="A46" s="49"/>
      <c r="B46" s="307" t="s">
        <v>74</v>
      </c>
      <c r="C46" s="311">
        <v>24</v>
      </c>
      <c r="D46" s="59">
        <f>E46/C46</f>
        <v>11.083333333333334</v>
      </c>
      <c r="E46" s="58">
        <f>SUM(E33:E45)</f>
        <v>266</v>
      </c>
      <c r="F46" s="59">
        <f>G46/C46</f>
        <v>22.166666666666668</v>
      </c>
      <c r="G46" s="60">
        <f>SUM(G33:G45)</f>
        <v>532</v>
      </c>
      <c r="H46" s="74">
        <f>G46-E46</f>
        <v>266</v>
      </c>
      <c r="I46" s="297">
        <f>H46/E46</f>
        <v>1</v>
      </c>
    </row>
    <row r="47" spans="1:9" s="51" customFormat="1" ht="9" customHeight="1" x14ac:dyDescent="0.3">
      <c r="A47" s="49"/>
      <c r="B47" s="308"/>
      <c r="C47" s="313"/>
      <c r="D47" s="48"/>
      <c r="E47" s="47"/>
      <c r="F47" s="48"/>
      <c r="G47" s="52"/>
      <c r="H47" s="75"/>
      <c r="I47" s="300"/>
    </row>
    <row r="48" spans="1:9" ht="15" customHeight="1" thickBot="1" x14ac:dyDescent="0.4">
      <c r="A48" s="1"/>
      <c r="B48" s="246" t="s">
        <v>72</v>
      </c>
      <c r="C48" s="225">
        <v>24</v>
      </c>
      <c r="D48" s="309">
        <f>E48/C48</f>
        <v>23.333333333333332</v>
      </c>
      <c r="E48" s="281">
        <f>E30+E46</f>
        <v>560</v>
      </c>
      <c r="F48" s="282">
        <f>G48/C48</f>
        <v>46.666666666666664</v>
      </c>
      <c r="G48" s="283">
        <f>G30+G46</f>
        <v>1120</v>
      </c>
      <c r="H48" s="284">
        <f>G48-E48</f>
        <v>560</v>
      </c>
      <c r="I48" s="301">
        <f>H48/E48</f>
        <v>1</v>
      </c>
    </row>
    <row r="49" spans="1:9" ht="9" customHeight="1" thickBot="1" x14ac:dyDescent="0.35">
      <c r="A49" s="115"/>
      <c r="B49" s="267"/>
      <c r="C49" s="269"/>
      <c r="D49" s="268"/>
      <c r="E49" s="268"/>
      <c r="F49" s="117"/>
      <c r="G49" s="117"/>
      <c r="H49" s="117"/>
      <c r="I49" s="295"/>
    </row>
    <row r="50" spans="1:9" ht="15" customHeight="1" x14ac:dyDescent="0.35">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9" ht="15" customHeight="1" thickBot="1" x14ac:dyDescent="0.4">
      <c r="A51" s="63" t="s">
        <v>17</v>
      </c>
      <c r="B51" s="224" t="s">
        <v>18</v>
      </c>
      <c r="C51" s="225">
        <v>24</v>
      </c>
      <c r="D51" s="309">
        <f>E51/C51</f>
        <v>25.333333333333332</v>
      </c>
      <c r="E51" s="288">
        <f>E9+E48</f>
        <v>608</v>
      </c>
      <c r="F51" s="282">
        <f>G51/C51</f>
        <v>50.666666666666664</v>
      </c>
      <c r="G51" s="289">
        <f>G9+G48</f>
        <v>1216</v>
      </c>
      <c r="H51" s="290">
        <f>G51-E51</f>
        <v>608</v>
      </c>
      <c r="I51" s="302">
        <f>H51/E51</f>
        <v>1</v>
      </c>
    </row>
    <row r="52" spans="1:9" ht="9" customHeight="1" thickBot="1" x14ac:dyDescent="0.35">
      <c r="A52" s="115"/>
      <c r="B52" s="26"/>
      <c r="C52" s="26"/>
      <c r="D52" s="27"/>
      <c r="E52" s="27"/>
      <c r="F52" s="27"/>
      <c r="G52" s="27"/>
      <c r="H52" s="27"/>
      <c r="I52" s="303"/>
    </row>
    <row r="53" spans="1:9" ht="14.5" x14ac:dyDescent="0.35">
      <c r="A53" s="28" t="s">
        <v>19</v>
      </c>
      <c r="B53" s="280" t="s">
        <v>137</v>
      </c>
      <c r="C53" s="110"/>
      <c r="D53" s="671" t="s">
        <v>20</v>
      </c>
      <c r="E53" s="672"/>
      <c r="F53" s="671" t="s">
        <v>21</v>
      </c>
      <c r="G53" s="674"/>
      <c r="H53" s="671"/>
      <c r="I53" s="703"/>
    </row>
    <row r="54" spans="1:9" ht="13.5" customHeight="1" x14ac:dyDescent="0.3">
      <c r="A54" s="1"/>
      <c r="B54" s="109" t="s">
        <v>222</v>
      </c>
      <c r="C54" s="29"/>
      <c r="D54" s="645">
        <f>'UnderGrad&amp;GradPeerLimits'!$B$17</f>
        <v>6875.0033333333349</v>
      </c>
      <c r="E54" s="673"/>
      <c r="F54" s="645">
        <f>'UnderGrad&amp;GradPeerLimits'!$D$17</f>
        <v>13593.995714285713</v>
      </c>
      <c r="G54" s="646"/>
      <c r="H54" s="645"/>
      <c r="I54" s="701"/>
    </row>
    <row r="55" spans="1:9" ht="13.5" customHeight="1" x14ac:dyDescent="0.3">
      <c r="A55" s="1"/>
      <c r="B55" s="109" t="s">
        <v>221</v>
      </c>
      <c r="C55" s="86"/>
      <c r="D55" s="647">
        <f>G50</f>
        <v>1168</v>
      </c>
      <c r="E55" s="663"/>
      <c r="F55" s="647">
        <f>G51</f>
        <v>1216</v>
      </c>
      <c r="G55" s="646"/>
      <c r="H55" s="647"/>
      <c r="I55" s="701"/>
    </row>
    <row r="56" spans="1:9" ht="13.5" customHeight="1" x14ac:dyDescent="0.3">
      <c r="A56" s="1"/>
      <c r="B56" s="109" t="s">
        <v>28</v>
      </c>
      <c r="C56" s="87"/>
      <c r="D56" s="647">
        <f>D54-D55</f>
        <v>5707.0033333333349</v>
      </c>
      <c r="E56" s="663"/>
      <c r="F56" s="647">
        <f>F54-F55</f>
        <v>12377.995714285713</v>
      </c>
      <c r="G56" s="646"/>
      <c r="H56" s="647" t="s">
        <v>25</v>
      </c>
      <c r="I56" s="701"/>
    </row>
    <row r="57" spans="1:9" ht="13.5" customHeight="1" x14ac:dyDescent="0.3">
      <c r="A57" s="1"/>
      <c r="B57" s="56" t="s">
        <v>27</v>
      </c>
      <c r="C57" s="92"/>
      <c r="D57" s="648">
        <f>D55/D54</f>
        <v>0.16989082671959913</v>
      </c>
      <c r="E57" s="664"/>
      <c r="F57" s="648">
        <f>F55/F54</f>
        <v>8.9451256684017127E-2</v>
      </c>
      <c r="G57" s="646"/>
      <c r="H57" s="648" t="s">
        <v>25</v>
      </c>
      <c r="I57" s="701"/>
    </row>
    <row r="58" spans="1:9" ht="13.5" customHeight="1" thickBot="1" x14ac:dyDescent="0.35">
      <c r="A58" s="40"/>
      <c r="B58" s="64" t="s">
        <v>236</v>
      </c>
      <c r="C58" s="108"/>
      <c r="D58" s="665">
        <f>I50</f>
        <v>1</v>
      </c>
      <c r="E58" s="666"/>
      <c r="F58" s="649">
        <f>I51</f>
        <v>1</v>
      </c>
      <c r="G58" s="650"/>
      <c r="H58" s="649" t="s">
        <v>25</v>
      </c>
      <c r="I58" s="706"/>
    </row>
    <row r="59" spans="1:9" ht="15" x14ac:dyDescent="0.3">
      <c r="A59" s="667" t="s">
        <v>160</v>
      </c>
      <c r="B59" s="667"/>
      <c r="C59" s="667"/>
      <c r="D59" s="667"/>
      <c r="E59" s="667"/>
      <c r="F59" s="667"/>
      <c r="G59" s="667"/>
      <c r="H59" s="667"/>
      <c r="I59" s="667"/>
    </row>
    <row r="60" spans="1:9" ht="30" customHeight="1" x14ac:dyDescent="0.3">
      <c r="A60" s="643" t="s">
        <v>161</v>
      </c>
      <c r="B60" s="643"/>
      <c r="C60" s="643"/>
      <c r="D60" s="643"/>
      <c r="E60" s="643"/>
      <c r="F60" s="643"/>
      <c r="G60" s="643"/>
      <c r="H60" s="643"/>
      <c r="I60" s="643"/>
    </row>
    <row r="63" spans="1:9" ht="29.25" customHeight="1" x14ac:dyDescent="0.3"/>
  </sheetData>
  <mergeCells count="26">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&amp;11FY16 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I63"/>
  <sheetViews>
    <sheetView zoomScaleNormal="100" workbookViewId="0">
      <selection sqref="A1:D1"/>
    </sheetView>
  </sheetViews>
  <sheetFormatPr defaultRowHeight="13" x14ac:dyDescent="0.3"/>
  <cols>
    <col min="1" max="1" width="3.796875" customWidth="1"/>
    <col min="2" max="2" width="50.796875" customWidth="1"/>
    <col min="3" max="4" width="10.796875" customWidth="1"/>
    <col min="5" max="5" width="12.796875" customWidth="1"/>
    <col min="6" max="6" width="10.796875" customWidth="1"/>
    <col min="7" max="7" width="12.796875" customWidth="1"/>
    <col min="8" max="9" width="10.796875" customWidth="1"/>
  </cols>
  <sheetData>
    <row r="1" spans="1:9" ht="21" customHeight="1" x14ac:dyDescent="0.3">
      <c r="A1" s="622" t="s">
        <v>138</v>
      </c>
      <c r="B1" s="702"/>
      <c r="C1" s="702"/>
      <c r="D1" s="702"/>
      <c r="E1" s="236" t="s">
        <v>142</v>
      </c>
      <c r="F1" s="236"/>
      <c r="G1" s="236"/>
      <c r="H1" s="236"/>
      <c r="I1" s="34"/>
    </row>
    <row r="2" spans="1:9" ht="12" customHeight="1" thickBot="1" x14ac:dyDescent="0.35"/>
    <row r="3" spans="1:9" ht="14.25" customHeight="1" x14ac:dyDescent="0.3">
      <c r="A3" s="708" t="s">
        <v>0</v>
      </c>
      <c r="B3" s="710" t="s">
        <v>172</v>
      </c>
      <c r="C3" s="639" t="s">
        <v>76</v>
      </c>
      <c r="D3" s="623" t="s">
        <v>229</v>
      </c>
      <c r="E3" s="644"/>
      <c r="F3" s="623" t="s">
        <v>212</v>
      </c>
      <c r="G3" s="669"/>
      <c r="H3" s="670"/>
      <c r="I3" s="707"/>
    </row>
    <row r="4" spans="1:9" ht="42.75" customHeight="1" thickBot="1" x14ac:dyDescent="0.35">
      <c r="A4" s="709"/>
      <c r="B4" s="711"/>
      <c r="C4" s="640"/>
      <c r="D4" s="33" t="s">
        <v>230</v>
      </c>
      <c r="E4" s="32" t="s">
        <v>85</v>
      </c>
      <c r="F4" s="105" t="s">
        <v>216</v>
      </c>
      <c r="G4" s="104" t="s">
        <v>85</v>
      </c>
      <c r="H4" s="104" t="s">
        <v>233</v>
      </c>
      <c r="I4" s="32" t="s">
        <v>234</v>
      </c>
    </row>
    <row r="5" spans="1:9" ht="15" customHeight="1" x14ac:dyDescent="0.3">
      <c r="A5" s="1"/>
      <c r="B5" s="259" t="s">
        <v>171</v>
      </c>
      <c r="C5" s="270"/>
      <c r="D5" s="5"/>
      <c r="E5" s="6"/>
      <c r="F5" s="5"/>
      <c r="G5" s="5"/>
      <c r="H5" s="5"/>
      <c r="I5" s="6"/>
    </row>
    <row r="6" spans="1:9" ht="9" customHeight="1" x14ac:dyDescent="0.3">
      <c r="A6" s="1"/>
      <c r="B6" s="266" t="s">
        <v>25</v>
      </c>
      <c r="C6" s="271"/>
      <c r="D6" s="71"/>
      <c r="E6" s="291"/>
      <c r="F6" s="71"/>
      <c r="G6" s="71"/>
      <c r="H6" s="71"/>
      <c r="I6" s="291"/>
    </row>
    <row r="7" spans="1:9" ht="15" customHeight="1" x14ac:dyDescent="0.35">
      <c r="A7" s="11"/>
      <c r="B7" s="244" t="s">
        <v>2</v>
      </c>
      <c r="C7" s="248">
        <v>24</v>
      </c>
      <c r="D7" s="276">
        <v>1</v>
      </c>
      <c r="E7" s="277">
        <f>D7*C7</f>
        <v>24</v>
      </c>
      <c r="F7" s="276">
        <v>2</v>
      </c>
      <c r="G7" s="278">
        <f>F7*C7</f>
        <v>48</v>
      </c>
      <c r="H7" s="279">
        <f>G7-E7</f>
        <v>24</v>
      </c>
      <c r="I7" s="292">
        <f>H7/E7</f>
        <v>1</v>
      </c>
    </row>
    <row r="8" spans="1:9" ht="15" customHeight="1" x14ac:dyDescent="0.3">
      <c r="A8" s="11"/>
      <c r="B8" s="123" t="s">
        <v>3</v>
      </c>
      <c r="C8" s="124">
        <v>24</v>
      </c>
      <c r="D8" s="272">
        <v>1</v>
      </c>
      <c r="E8" s="273">
        <f>D8*C8</f>
        <v>24</v>
      </c>
      <c r="F8" s="272">
        <v>2</v>
      </c>
      <c r="G8" s="274">
        <f>F8*C8</f>
        <v>48</v>
      </c>
      <c r="H8" s="275">
        <f>G8-E8</f>
        <v>24</v>
      </c>
      <c r="I8" s="293">
        <f>H8/E8</f>
        <v>1</v>
      </c>
    </row>
    <row r="9" spans="1:9" ht="15" customHeight="1" thickBot="1" x14ac:dyDescent="0.4">
      <c r="A9" s="11"/>
      <c r="B9" s="244" t="s">
        <v>4</v>
      </c>
      <c r="C9" s="225">
        <v>24</v>
      </c>
      <c r="D9" s="276">
        <f>SUM(D7:D8)</f>
        <v>2</v>
      </c>
      <c r="E9" s="277">
        <f>D9*C9</f>
        <v>48</v>
      </c>
      <c r="F9" s="276">
        <f>SUM(F7:F8)</f>
        <v>4</v>
      </c>
      <c r="G9" s="278">
        <f>F9*C9</f>
        <v>96</v>
      </c>
      <c r="H9" s="279">
        <f>G9-E9</f>
        <v>48</v>
      </c>
      <c r="I9" s="294">
        <f>H9/E9</f>
        <v>1</v>
      </c>
    </row>
    <row r="10" spans="1:9" ht="9" customHeight="1" thickBot="1" x14ac:dyDescent="0.35">
      <c r="A10" s="115"/>
      <c r="B10" s="267"/>
      <c r="C10" s="269"/>
      <c r="D10" s="268"/>
      <c r="E10" s="268"/>
      <c r="F10" s="117"/>
      <c r="G10" s="117"/>
      <c r="H10" s="117"/>
      <c r="I10" s="295"/>
    </row>
    <row r="11" spans="1:9" ht="15" customHeight="1" x14ac:dyDescent="0.3">
      <c r="A11" s="17" t="s">
        <v>175</v>
      </c>
      <c r="B11" s="176" t="s">
        <v>26</v>
      </c>
      <c r="C11" s="310"/>
      <c r="D11" s="4"/>
      <c r="E11" s="6"/>
      <c r="F11" s="12"/>
      <c r="G11" s="13"/>
      <c r="H11" s="13"/>
      <c r="I11" s="3"/>
    </row>
    <row r="12" spans="1:9" ht="9" customHeight="1" x14ac:dyDescent="0.3">
      <c r="A12" s="1"/>
      <c r="B12" s="55"/>
      <c r="C12" s="99"/>
      <c r="D12" s="4"/>
      <c r="E12" s="6"/>
      <c r="F12" s="12"/>
      <c r="G12" s="13"/>
      <c r="H12" s="13"/>
      <c r="I12" s="3"/>
    </row>
    <row r="13" spans="1:9" ht="13.5" customHeight="1" x14ac:dyDescent="0.3">
      <c r="A13" s="1"/>
      <c r="B13" s="92" t="s">
        <v>176</v>
      </c>
      <c r="C13" s="91"/>
      <c r="D13" s="96"/>
      <c r="E13" s="9"/>
      <c r="F13" s="19"/>
      <c r="G13" s="8"/>
      <c r="H13" s="8"/>
      <c r="I13" s="85"/>
    </row>
    <row r="14" spans="1:9" ht="13.5" customHeight="1" x14ac:dyDescent="0.3">
      <c r="A14" s="1"/>
      <c r="B14" s="93" t="s">
        <v>63</v>
      </c>
      <c r="C14" s="91">
        <v>24</v>
      </c>
      <c r="D14" s="173">
        <v>1</v>
      </c>
      <c r="E14" s="9">
        <f>D14*C14</f>
        <v>24</v>
      </c>
      <c r="F14" s="19">
        <v>2</v>
      </c>
      <c r="G14" s="8">
        <f>F14*C14</f>
        <v>48</v>
      </c>
      <c r="H14" s="70">
        <f t="shared" ref="H14:H25" si="0">G14-E14</f>
        <v>24</v>
      </c>
      <c r="I14" s="296">
        <f t="shared" ref="I14:I25" si="1">H14/E14</f>
        <v>1</v>
      </c>
    </row>
    <row r="15" spans="1:9" ht="13.5" customHeight="1" x14ac:dyDescent="0.3">
      <c r="A15" s="1"/>
      <c r="B15" s="93" t="s">
        <v>11</v>
      </c>
      <c r="C15" s="91">
        <v>24</v>
      </c>
      <c r="D15" s="173">
        <v>1</v>
      </c>
      <c r="E15" s="9">
        <f t="shared" ref="E15:E25" si="2">D15*C15</f>
        <v>24</v>
      </c>
      <c r="F15" s="19">
        <v>2</v>
      </c>
      <c r="G15" s="8">
        <f t="shared" ref="G15:G25" si="3">F15*C15</f>
        <v>48</v>
      </c>
      <c r="H15" s="70">
        <f t="shared" si="0"/>
        <v>24</v>
      </c>
      <c r="I15" s="296">
        <f t="shared" si="1"/>
        <v>1</v>
      </c>
    </row>
    <row r="16" spans="1:9" ht="13.5" customHeight="1" x14ac:dyDescent="0.3">
      <c r="A16" s="1"/>
      <c r="B16" s="94" t="s">
        <v>71</v>
      </c>
      <c r="C16" s="91">
        <v>24</v>
      </c>
      <c r="D16" s="96">
        <v>1</v>
      </c>
      <c r="E16" s="9">
        <f t="shared" si="2"/>
        <v>24</v>
      </c>
      <c r="F16" s="19">
        <v>2</v>
      </c>
      <c r="G16" s="8">
        <f t="shared" si="3"/>
        <v>48</v>
      </c>
      <c r="H16" s="70">
        <f t="shared" si="0"/>
        <v>24</v>
      </c>
      <c r="I16" s="296">
        <f t="shared" si="1"/>
        <v>1</v>
      </c>
    </row>
    <row r="17" spans="1:9" ht="13.5" customHeight="1" x14ac:dyDescent="0.3">
      <c r="A17" s="1"/>
      <c r="B17" s="95" t="s">
        <v>68</v>
      </c>
      <c r="C17" s="91">
        <v>24</v>
      </c>
      <c r="D17" s="96">
        <v>1</v>
      </c>
      <c r="E17" s="9">
        <f t="shared" si="2"/>
        <v>24</v>
      </c>
      <c r="F17" s="19">
        <v>2</v>
      </c>
      <c r="G17" s="8">
        <f t="shared" si="3"/>
        <v>48</v>
      </c>
      <c r="H17" s="70">
        <f t="shared" si="0"/>
        <v>24</v>
      </c>
      <c r="I17" s="296">
        <f t="shared" si="1"/>
        <v>1</v>
      </c>
    </row>
    <row r="18" spans="1:9" ht="13.5" customHeight="1" x14ac:dyDescent="0.3">
      <c r="A18" s="1"/>
      <c r="B18" s="93" t="s">
        <v>12</v>
      </c>
      <c r="C18" s="91">
        <v>24</v>
      </c>
      <c r="D18" s="96">
        <v>1</v>
      </c>
      <c r="E18" s="9">
        <f t="shared" si="2"/>
        <v>24</v>
      </c>
      <c r="F18" s="19">
        <v>2</v>
      </c>
      <c r="G18" s="8">
        <f t="shared" si="3"/>
        <v>48</v>
      </c>
      <c r="H18" s="70">
        <f t="shared" si="0"/>
        <v>24</v>
      </c>
      <c r="I18" s="296">
        <f t="shared" si="1"/>
        <v>1</v>
      </c>
    </row>
    <row r="19" spans="1:9" ht="13.5" customHeight="1" x14ac:dyDescent="0.3">
      <c r="A19" s="1"/>
      <c r="B19" s="93" t="s">
        <v>13</v>
      </c>
      <c r="C19" s="91">
        <v>2</v>
      </c>
      <c r="D19" s="96">
        <v>1</v>
      </c>
      <c r="E19" s="9">
        <f t="shared" si="2"/>
        <v>2</v>
      </c>
      <c r="F19" s="19">
        <v>2</v>
      </c>
      <c r="G19" s="8">
        <f t="shared" si="3"/>
        <v>4</v>
      </c>
      <c r="H19" s="70">
        <f t="shared" si="0"/>
        <v>2</v>
      </c>
      <c r="I19" s="296">
        <f t="shared" si="1"/>
        <v>1</v>
      </c>
    </row>
    <row r="20" spans="1:9" ht="13.5" customHeight="1" x14ac:dyDescent="0.3">
      <c r="A20" s="1"/>
      <c r="B20" s="93" t="s">
        <v>69</v>
      </c>
      <c r="C20" s="91">
        <v>2</v>
      </c>
      <c r="D20" s="96">
        <v>1</v>
      </c>
      <c r="E20" s="9">
        <f t="shared" si="2"/>
        <v>2</v>
      </c>
      <c r="F20" s="19">
        <v>2</v>
      </c>
      <c r="G20" s="8">
        <f t="shared" si="3"/>
        <v>4</v>
      </c>
      <c r="H20" s="70">
        <f t="shared" si="0"/>
        <v>2</v>
      </c>
      <c r="I20" s="296">
        <f t="shared" si="1"/>
        <v>1</v>
      </c>
    </row>
    <row r="21" spans="1:9" ht="13.5" customHeight="1" x14ac:dyDescent="0.3">
      <c r="A21" s="1"/>
      <c r="B21" s="93" t="s">
        <v>64</v>
      </c>
      <c r="C21" s="91">
        <v>2</v>
      </c>
      <c r="D21" s="96">
        <v>1</v>
      </c>
      <c r="E21" s="9">
        <f t="shared" si="2"/>
        <v>2</v>
      </c>
      <c r="F21" s="19">
        <v>2</v>
      </c>
      <c r="G21" s="8">
        <f t="shared" si="3"/>
        <v>4</v>
      </c>
      <c r="H21" s="70">
        <f t="shared" si="0"/>
        <v>2</v>
      </c>
      <c r="I21" s="296">
        <f t="shared" si="1"/>
        <v>1</v>
      </c>
    </row>
    <row r="22" spans="1:9" ht="13.5" customHeight="1" x14ac:dyDescent="0.3">
      <c r="A22" s="1"/>
      <c r="B22" s="93" t="s">
        <v>65</v>
      </c>
      <c r="C22" s="91">
        <v>24</v>
      </c>
      <c r="D22" s="96">
        <v>1</v>
      </c>
      <c r="E22" s="9">
        <f t="shared" si="2"/>
        <v>24</v>
      </c>
      <c r="F22" s="19">
        <v>2</v>
      </c>
      <c r="G22" s="8">
        <f t="shared" si="3"/>
        <v>48</v>
      </c>
      <c r="H22" s="70">
        <f t="shared" si="0"/>
        <v>24</v>
      </c>
      <c r="I22" s="296">
        <f t="shared" si="1"/>
        <v>1</v>
      </c>
    </row>
    <row r="23" spans="1:9" ht="13.5" customHeight="1" x14ac:dyDescent="0.3">
      <c r="A23" s="1"/>
      <c r="B23" s="93" t="s">
        <v>66</v>
      </c>
      <c r="C23" s="100">
        <v>24</v>
      </c>
      <c r="D23" s="97">
        <v>1</v>
      </c>
      <c r="E23" s="9">
        <f t="shared" si="2"/>
        <v>24</v>
      </c>
      <c r="F23" s="19">
        <v>2</v>
      </c>
      <c r="G23" s="8">
        <f t="shared" si="3"/>
        <v>48</v>
      </c>
      <c r="H23" s="70">
        <f t="shared" si="0"/>
        <v>24</v>
      </c>
      <c r="I23" s="296">
        <f t="shared" si="1"/>
        <v>1</v>
      </c>
    </row>
    <row r="24" spans="1:9" ht="13.5" customHeight="1" x14ac:dyDescent="0.3">
      <c r="A24" s="1"/>
      <c r="B24" s="93" t="s">
        <v>67</v>
      </c>
      <c r="C24" s="101">
        <v>24</v>
      </c>
      <c r="D24" s="96">
        <v>1</v>
      </c>
      <c r="E24" s="9">
        <f t="shared" si="2"/>
        <v>24</v>
      </c>
      <c r="F24" s="19">
        <v>2</v>
      </c>
      <c r="G24" s="8">
        <f t="shared" si="3"/>
        <v>48</v>
      </c>
      <c r="H24" s="70">
        <f t="shared" si="0"/>
        <v>24</v>
      </c>
      <c r="I24" s="296">
        <f t="shared" si="1"/>
        <v>1</v>
      </c>
    </row>
    <row r="25" spans="1:9" ht="13.5" customHeight="1" x14ac:dyDescent="0.3">
      <c r="A25" s="1"/>
      <c r="B25" s="83" t="s">
        <v>70</v>
      </c>
      <c r="C25" s="101">
        <v>24</v>
      </c>
      <c r="D25" s="96">
        <v>1</v>
      </c>
      <c r="E25" s="9">
        <f t="shared" si="2"/>
        <v>24</v>
      </c>
      <c r="F25" s="19">
        <v>2</v>
      </c>
      <c r="G25" s="8">
        <f t="shared" si="3"/>
        <v>48</v>
      </c>
      <c r="H25" s="70">
        <f t="shared" si="0"/>
        <v>24</v>
      </c>
      <c r="I25" s="296">
        <f t="shared" si="1"/>
        <v>1</v>
      </c>
    </row>
    <row r="26" spans="1:9" ht="13.5" customHeight="1" x14ac:dyDescent="0.3">
      <c r="A26" s="1"/>
      <c r="B26" s="93" t="s">
        <v>29</v>
      </c>
      <c r="C26" s="101" t="s">
        <v>25</v>
      </c>
      <c r="D26" s="96" t="s">
        <v>25</v>
      </c>
      <c r="E26" s="21" t="s">
        <v>25</v>
      </c>
      <c r="F26" s="23" t="s">
        <v>25</v>
      </c>
      <c r="G26" s="8" t="s">
        <v>25</v>
      </c>
      <c r="H26" s="70" t="s">
        <v>25</v>
      </c>
      <c r="I26" s="296" t="s">
        <v>25</v>
      </c>
    </row>
    <row r="27" spans="1:9" ht="13.5" customHeight="1" x14ac:dyDescent="0.3">
      <c r="A27" s="1"/>
      <c r="B27" s="235" t="s">
        <v>25</v>
      </c>
      <c r="C27" s="101">
        <v>24</v>
      </c>
      <c r="D27" s="96">
        <v>1</v>
      </c>
      <c r="E27" s="9">
        <f t="shared" ref="E27:E29" si="4">D27*C27</f>
        <v>24</v>
      </c>
      <c r="F27" s="19">
        <v>2</v>
      </c>
      <c r="G27" s="8">
        <f t="shared" ref="G27:G29" si="5">F27*C27</f>
        <v>48</v>
      </c>
      <c r="H27" s="70">
        <f>G27-E27</f>
        <v>24</v>
      </c>
      <c r="I27" s="296">
        <f>H27/E27</f>
        <v>1</v>
      </c>
    </row>
    <row r="28" spans="1:9" ht="13.5" customHeight="1" x14ac:dyDescent="0.3">
      <c r="A28" s="1"/>
      <c r="B28" s="151"/>
      <c r="C28" s="102">
        <v>24</v>
      </c>
      <c r="D28" s="98">
        <v>1</v>
      </c>
      <c r="E28" s="9">
        <f t="shared" si="4"/>
        <v>24</v>
      </c>
      <c r="F28" s="19">
        <v>2</v>
      </c>
      <c r="G28" s="8">
        <f t="shared" si="5"/>
        <v>48</v>
      </c>
      <c r="H28" s="70">
        <f>G28-E28</f>
        <v>24</v>
      </c>
      <c r="I28" s="296">
        <f>H28/E28</f>
        <v>1</v>
      </c>
    </row>
    <row r="29" spans="1:9" ht="13.5" customHeight="1" x14ac:dyDescent="0.3">
      <c r="A29" s="1"/>
      <c r="B29" s="304"/>
      <c r="C29" s="102">
        <v>24</v>
      </c>
      <c r="D29" s="98">
        <v>1</v>
      </c>
      <c r="E29" s="9">
        <f t="shared" si="4"/>
        <v>24</v>
      </c>
      <c r="F29" s="19">
        <v>2</v>
      </c>
      <c r="G29" s="8">
        <f t="shared" si="5"/>
        <v>48</v>
      </c>
      <c r="H29" s="70">
        <f>G29-E29</f>
        <v>24</v>
      </c>
      <c r="I29" s="296">
        <f>H29/E29</f>
        <v>1</v>
      </c>
    </row>
    <row r="30" spans="1:9" ht="13.5" customHeight="1" x14ac:dyDescent="0.3">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x14ac:dyDescent="0.3">
      <c r="A31" s="43"/>
      <c r="B31" s="306"/>
      <c r="C31" s="312"/>
      <c r="D31" s="42"/>
      <c r="E31" s="45"/>
      <c r="F31" s="42"/>
      <c r="G31" s="46"/>
      <c r="H31" s="73"/>
      <c r="I31" s="298"/>
    </row>
    <row r="32" spans="1:9" ht="13.5" customHeight="1" x14ac:dyDescent="0.3">
      <c r="A32" s="1"/>
      <c r="B32" s="55" t="s">
        <v>173</v>
      </c>
      <c r="C32" s="99"/>
      <c r="D32" s="4"/>
      <c r="E32" s="6"/>
      <c r="F32" s="12"/>
      <c r="G32" s="13"/>
      <c r="H32" s="71"/>
      <c r="I32" s="299"/>
    </row>
    <row r="33" spans="1:9" ht="13.5" customHeight="1" x14ac:dyDescent="0.3">
      <c r="A33" s="1"/>
      <c r="B33" s="93" t="s">
        <v>6</v>
      </c>
      <c r="C33" s="91">
        <v>24</v>
      </c>
      <c r="D33" s="23">
        <v>1</v>
      </c>
      <c r="E33" s="9">
        <f>D33*C33</f>
        <v>24</v>
      </c>
      <c r="F33" s="19">
        <v>2</v>
      </c>
      <c r="G33" s="8">
        <f t="shared" ref="G33:G41" si="6">F33*C33</f>
        <v>48</v>
      </c>
      <c r="H33" s="70">
        <f t="shared" ref="H33:H41" si="7">G33-E33</f>
        <v>24</v>
      </c>
      <c r="I33" s="296">
        <f t="shared" ref="I33:I41" si="8">H33/E33</f>
        <v>1</v>
      </c>
    </row>
    <row r="34" spans="1:9" ht="13.5" customHeight="1" x14ac:dyDescent="0.3">
      <c r="A34" s="1"/>
      <c r="B34" s="93" t="s">
        <v>7</v>
      </c>
      <c r="C34" s="91">
        <v>24</v>
      </c>
      <c r="D34" s="96">
        <v>1</v>
      </c>
      <c r="E34" s="9">
        <f t="shared" ref="E34:E41" si="9">D34*C34</f>
        <v>24</v>
      </c>
      <c r="F34" s="19">
        <v>2</v>
      </c>
      <c r="G34" s="8">
        <f t="shared" si="6"/>
        <v>48</v>
      </c>
      <c r="H34" s="70">
        <f t="shared" si="7"/>
        <v>24</v>
      </c>
      <c r="I34" s="296">
        <f t="shared" si="8"/>
        <v>1</v>
      </c>
    </row>
    <row r="35" spans="1:9" ht="13.5" customHeight="1" x14ac:dyDescent="0.3">
      <c r="A35" s="1"/>
      <c r="B35" s="93" t="s">
        <v>8</v>
      </c>
      <c r="C35" s="91">
        <v>24</v>
      </c>
      <c r="D35" s="96">
        <v>1</v>
      </c>
      <c r="E35" s="9">
        <f t="shared" si="9"/>
        <v>24</v>
      </c>
      <c r="F35" s="19">
        <v>2</v>
      </c>
      <c r="G35" s="8">
        <f t="shared" si="6"/>
        <v>48</v>
      </c>
      <c r="H35" s="70">
        <f t="shared" si="7"/>
        <v>24</v>
      </c>
      <c r="I35" s="296">
        <f t="shared" si="8"/>
        <v>1</v>
      </c>
    </row>
    <row r="36" spans="1:9" ht="13.5" customHeight="1" x14ac:dyDescent="0.3">
      <c r="A36" s="1"/>
      <c r="B36" s="93" t="s">
        <v>9</v>
      </c>
      <c r="C36" s="101">
        <v>24</v>
      </c>
      <c r="D36" s="96">
        <v>1</v>
      </c>
      <c r="E36" s="9">
        <f t="shared" si="9"/>
        <v>24</v>
      </c>
      <c r="F36" s="19">
        <v>2</v>
      </c>
      <c r="G36" s="8">
        <f t="shared" si="6"/>
        <v>48</v>
      </c>
      <c r="H36" s="70">
        <f t="shared" si="7"/>
        <v>24</v>
      </c>
      <c r="I36" s="296">
        <f t="shared" si="8"/>
        <v>1</v>
      </c>
    </row>
    <row r="37" spans="1:9" ht="13.5" customHeight="1" x14ac:dyDescent="0.3">
      <c r="A37" s="1"/>
      <c r="B37" s="93" t="s">
        <v>10</v>
      </c>
      <c r="C37" s="91">
        <v>24</v>
      </c>
      <c r="D37" s="96">
        <v>1</v>
      </c>
      <c r="E37" s="9">
        <f t="shared" si="9"/>
        <v>24</v>
      </c>
      <c r="F37" s="19">
        <v>2</v>
      </c>
      <c r="G37" s="8">
        <f t="shared" si="6"/>
        <v>48</v>
      </c>
      <c r="H37" s="70">
        <f t="shared" si="7"/>
        <v>24</v>
      </c>
      <c r="I37" s="296">
        <f t="shared" si="8"/>
        <v>1</v>
      </c>
    </row>
    <row r="38" spans="1:9" ht="13.5" customHeight="1" x14ac:dyDescent="0.3">
      <c r="A38" s="1"/>
      <c r="B38" s="93" t="s">
        <v>14</v>
      </c>
      <c r="C38" s="91">
        <v>24</v>
      </c>
      <c r="D38" s="96">
        <v>1</v>
      </c>
      <c r="E38" s="9">
        <f t="shared" si="9"/>
        <v>24</v>
      </c>
      <c r="F38" s="19">
        <v>2</v>
      </c>
      <c r="G38" s="8">
        <f t="shared" si="6"/>
        <v>48</v>
      </c>
      <c r="H38" s="70">
        <f t="shared" si="7"/>
        <v>24</v>
      </c>
      <c r="I38" s="296">
        <f t="shared" si="8"/>
        <v>1</v>
      </c>
    </row>
    <row r="39" spans="1:9" ht="13.5" customHeight="1" x14ac:dyDescent="0.3">
      <c r="A39" s="1"/>
      <c r="B39" s="38" t="s">
        <v>83</v>
      </c>
      <c r="C39" s="100">
        <v>2</v>
      </c>
      <c r="D39" s="97">
        <v>1</v>
      </c>
      <c r="E39" s="9">
        <f t="shared" si="9"/>
        <v>2</v>
      </c>
      <c r="F39" s="19">
        <v>2</v>
      </c>
      <c r="G39" s="8">
        <f t="shared" si="6"/>
        <v>4</v>
      </c>
      <c r="H39" s="70">
        <f t="shared" si="7"/>
        <v>2</v>
      </c>
      <c r="I39" s="296">
        <f t="shared" si="8"/>
        <v>1</v>
      </c>
    </row>
    <row r="40" spans="1:9" ht="13.5" customHeight="1" x14ac:dyDescent="0.3">
      <c r="A40" s="1"/>
      <c r="B40" s="93" t="s">
        <v>61</v>
      </c>
      <c r="C40" s="101">
        <v>24</v>
      </c>
      <c r="D40" s="96">
        <v>1</v>
      </c>
      <c r="E40" s="9">
        <f t="shared" si="9"/>
        <v>24</v>
      </c>
      <c r="F40" s="19">
        <v>2</v>
      </c>
      <c r="G40" s="8">
        <f t="shared" si="6"/>
        <v>48</v>
      </c>
      <c r="H40" s="70">
        <f t="shared" si="7"/>
        <v>24</v>
      </c>
      <c r="I40" s="296">
        <f t="shared" si="8"/>
        <v>1</v>
      </c>
    </row>
    <row r="41" spans="1:9" ht="13.5" customHeight="1" x14ac:dyDescent="0.3">
      <c r="A41" s="1"/>
      <c r="B41" s="93" t="s">
        <v>23</v>
      </c>
      <c r="C41" s="91">
        <v>24</v>
      </c>
      <c r="D41" s="96">
        <v>1</v>
      </c>
      <c r="E41" s="9">
        <f t="shared" si="9"/>
        <v>24</v>
      </c>
      <c r="F41" s="19">
        <v>2</v>
      </c>
      <c r="G41" s="8">
        <f t="shared" si="6"/>
        <v>48</v>
      </c>
      <c r="H41" s="70">
        <f t="shared" si="7"/>
        <v>24</v>
      </c>
      <c r="I41" s="296">
        <f t="shared" si="8"/>
        <v>1</v>
      </c>
    </row>
    <row r="42" spans="1:9" ht="13.5" customHeight="1" x14ac:dyDescent="0.3">
      <c r="A42" s="1"/>
      <c r="B42" s="38" t="s">
        <v>62</v>
      </c>
      <c r="C42" s="100" t="s">
        <v>25</v>
      </c>
      <c r="D42" s="97" t="s">
        <v>25</v>
      </c>
      <c r="E42" s="20" t="s">
        <v>25</v>
      </c>
      <c r="F42" s="22" t="s">
        <v>25</v>
      </c>
      <c r="G42" s="8" t="s">
        <v>25</v>
      </c>
      <c r="H42" s="70" t="s">
        <v>25</v>
      </c>
      <c r="I42" s="296" t="s">
        <v>25</v>
      </c>
    </row>
    <row r="43" spans="1:9" ht="13.5" customHeight="1" x14ac:dyDescent="0.3">
      <c r="A43" s="1"/>
      <c r="B43" s="93" t="s">
        <v>25</v>
      </c>
      <c r="C43" s="101">
        <v>24</v>
      </c>
      <c r="D43" s="96">
        <v>1</v>
      </c>
      <c r="E43" s="9">
        <f t="shared" ref="E43:E45" si="10">D43*C43</f>
        <v>24</v>
      </c>
      <c r="F43" s="19">
        <v>2</v>
      </c>
      <c r="G43" s="8">
        <f t="shared" ref="G43:G45" si="11">F43*C43</f>
        <v>48</v>
      </c>
      <c r="H43" s="70">
        <f>G43-E43</f>
        <v>24</v>
      </c>
      <c r="I43" s="296">
        <f>H43/E43</f>
        <v>1</v>
      </c>
    </row>
    <row r="44" spans="1:9" ht="13.5" customHeight="1" x14ac:dyDescent="0.3">
      <c r="A44" s="1"/>
      <c r="B44" s="93" t="s">
        <v>25</v>
      </c>
      <c r="C44" s="91">
        <v>24</v>
      </c>
      <c r="D44" s="96">
        <v>1</v>
      </c>
      <c r="E44" s="9">
        <f t="shared" si="10"/>
        <v>24</v>
      </c>
      <c r="F44" s="19">
        <v>2</v>
      </c>
      <c r="G44" s="8">
        <f t="shared" si="11"/>
        <v>48</v>
      </c>
      <c r="H44" s="70">
        <f>G44-E44</f>
        <v>24</v>
      </c>
      <c r="I44" s="296">
        <f>H44/E44</f>
        <v>1</v>
      </c>
    </row>
    <row r="45" spans="1:9" ht="13.5" customHeight="1" x14ac:dyDescent="0.3">
      <c r="A45" s="1"/>
      <c r="B45" s="93" t="s">
        <v>25</v>
      </c>
      <c r="C45" s="101">
        <v>24</v>
      </c>
      <c r="D45" s="96">
        <v>1</v>
      </c>
      <c r="E45" s="9">
        <f t="shared" si="10"/>
        <v>24</v>
      </c>
      <c r="F45" s="19">
        <v>2</v>
      </c>
      <c r="G45" s="8">
        <f t="shared" si="11"/>
        <v>48</v>
      </c>
      <c r="H45" s="70">
        <f>G45-E45</f>
        <v>24</v>
      </c>
      <c r="I45" s="296">
        <f>H45/E45</f>
        <v>1</v>
      </c>
    </row>
    <row r="46" spans="1:9" s="51" customFormat="1" ht="13.5" customHeight="1" x14ac:dyDescent="0.3">
      <c r="A46" s="49"/>
      <c r="B46" s="307" t="s">
        <v>74</v>
      </c>
      <c r="C46" s="311">
        <v>24</v>
      </c>
      <c r="D46" s="59">
        <f>E46/C46</f>
        <v>11.083333333333334</v>
      </c>
      <c r="E46" s="58">
        <f>SUM(E33:E45)</f>
        <v>266</v>
      </c>
      <c r="F46" s="59">
        <f>G46/C46</f>
        <v>22.166666666666668</v>
      </c>
      <c r="G46" s="60">
        <f>SUM(G33:G45)</f>
        <v>532</v>
      </c>
      <c r="H46" s="74">
        <f>G46-E46</f>
        <v>266</v>
      </c>
      <c r="I46" s="297">
        <f>H46/E46</f>
        <v>1</v>
      </c>
    </row>
    <row r="47" spans="1:9" s="51" customFormat="1" ht="13.5" customHeight="1" x14ac:dyDescent="0.3">
      <c r="A47" s="49"/>
      <c r="B47" s="308"/>
      <c r="C47" s="313"/>
      <c r="D47" s="48"/>
      <c r="E47" s="47"/>
      <c r="F47" s="48"/>
      <c r="G47" s="52"/>
      <c r="H47" s="75"/>
      <c r="I47" s="300"/>
    </row>
    <row r="48" spans="1:9" ht="15" customHeight="1" thickBot="1" x14ac:dyDescent="0.4">
      <c r="A48" s="1"/>
      <c r="B48" s="246" t="s">
        <v>72</v>
      </c>
      <c r="C48" s="225">
        <v>24</v>
      </c>
      <c r="D48" s="309">
        <f>E48/C48</f>
        <v>23.333333333333332</v>
      </c>
      <c r="E48" s="281">
        <f>E30+E46</f>
        <v>560</v>
      </c>
      <c r="F48" s="282">
        <f>G48/C48</f>
        <v>46.666666666666664</v>
      </c>
      <c r="G48" s="283">
        <f>G30+G46</f>
        <v>1120</v>
      </c>
      <c r="H48" s="284">
        <f>G48-E48</f>
        <v>560</v>
      </c>
      <c r="I48" s="301">
        <f>H48/E48</f>
        <v>1</v>
      </c>
    </row>
    <row r="49" spans="1:9" ht="9" customHeight="1" thickBot="1" x14ac:dyDescent="0.35">
      <c r="A49" s="115"/>
      <c r="B49" s="267"/>
      <c r="C49" s="269"/>
      <c r="D49" s="268"/>
      <c r="E49" s="268"/>
      <c r="F49" s="117"/>
      <c r="G49" s="117"/>
      <c r="H49" s="117"/>
      <c r="I49" s="295"/>
    </row>
    <row r="50" spans="1:9" ht="13.5" customHeight="1" x14ac:dyDescent="0.35">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9" ht="13.5" customHeight="1" thickBot="1" x14ac:dyDescent="0.4">
      <c r="A51" s="63" t="s">
        <v>17</v>
      </c>
      <c r="B51" s="224" t="s">
        <v>18</v>
      </c>
      <c r="C51" s="225">
        <v>24</v>
      </c>
      <c r="D51" s="309">
        <f>E51/C51</f>
        <v>25.333333333333332</v>
      </c>
      <c r="E51" s="288">
        <f>E9+E48</f>
        <v>608</v>
      </c>
      <c r="F51" s="282">
        <f>G51/C51</f>
        <v>50.666666666666664</v>
      </c>
      <c r="G51" s="289">
        <f>G9+G48</f>
        <v>1216</v>
      </c>
      <c r="H51" s="290">
        <f>G51-E51</f>
        <v>608</v>
      </c>
      <c r="I51" s="302">
        <f>H51/E51</f>
        <v>1</v>
      </c>
    </row>
    <row r="52" spans="1:9" ht="9" customHeight="1" thickBot="1" x14ac:dyDescent="0.35">
      <c r="A52" s="115"/>
      <c r="B52" s="26"/>
      <c r="C52" s="26"/>
      <c r="D52" s="27"/>
      <c r="E52" s="27"/>
      <c r="F52" s="27"/>
      <c r="G52" s="27"/>
      <c r="H52" s="27"/>
      <c r="I52" s="303"/>
    </row>
    <row r="53" spans="1:9" ht="14.5" x14ac:dyDescent="0.35">
      <c r="A53" s="28" t="s">
        <v>19</v>
      </c>
      <c r="B53" s="280" t="s">
        <v>137</v>
      </c>
      <c r="C53" s="110"/>
      <c r="D53" s="671" t="s">
        <v>20</v>
      </c>
      <c r="E53" s="672"/>
      <c r="F53" s="671" t="s">
        <v>21</v>
      </c>
      <c r="G53" s="674"/>
      <c r="H53" s="671"/>
      <c r="I53" s="703"/>
    </row>
    <row r="54" spans="1:9" ht="13.5" customHeight="1" x14ac:dyDescent="0.3">
      <c r="A54" s="1"/>
      <c r="B54" s="109" t="s">
        <v>223</v>
      </c>
      <c r="C54" s="29"/>
      <c r="D54" s="647">
        <f>'UnderGrad&amp;GradPeerLimits'!$B$18</f>
        <v>9180.0018181818177</v>
      </c>
      <c r="E54" s="663"/>
      <c r="F54" s="647">
        <f>'UnderGrad&amp;GradPeerLimits'!$D$18</f>
        <v>18843.995454545453</v>
      </c>
      <c r="G54" s="646"/>
      <c r="H54" s="645"/>
      <c r="I54" s="701"/>
    </row>
    <row r="55" spans="1:9" ht="13.5" customHeight="1" x14ac:dyDescent="0.3">
      <c r="A55" s="1"/>
      <c r="B55" s="109" t="s">
        <v>221</v>
      </c>
      <c r="C55" s="86"/>
      <c r="D55" s="647">
        <f>G50</f>
        <v>1168</v>
      </c>
      <c r="E55" s="663"/>
      <c r="F55" s="647">
        <f>G51</f>
        <v>1216</v>
      </c>
      <c r="G55" s="646"/>
      <c r="H55" s="647"/>
      <c r="I55" s="701"/>
    </row>
    <row r="56" spans="1:9" ht="13.5" customHeight="1" x14ac:dyDescent="0.3">
      <c r="A56" s="1"/>
      <c r="B56" s="109" t="s">
        <v>28</v>
      </c>
      <c r="C56" s="87"/>
      <c r="D56" s="647">
        <f>D54-D55</f>
        <v>8012.0018181818177</v>
      </c>
      <c r="E56" s="663"/>
      <c r="F56" s="647">
        <f>F54-F55</f>
        <v>17627.995454545453</v>
      </c>
      <c r="G56" s="646"/>
      <c r="H56" s="647" t="s">
        <v>25</v>
      </c>
      <c r="I56" s="701"/>
    </row>
    <row r="57" spans="1:9" ht="13.5" customHeight="1" x14ac:dyDescent="0.3">
      <c r="A57" s="1"/>
      <c r="B57" s="56" t="s">
        <v>27</v>
      </c>
      <c r="C57" s="92"/>
      <c r="D57" s="648">
        <f>D55/D54</f>
        <v>0.12723309026874821</v>
      </c>
      <c r="E57" s="664"/>
      <c r="F57" s="648">
        <f>F55/F54</f>
        <v>6.452983938216153E-2</v>
      </c>
      <c r="G57" s="646"/>
      <c r="H57" s="648" t="s">
        <v>25</v>
      </c>
      <c r="I57" s="701"/>
    </row>
    <row r="58" spans="1:9" ht="13.5" customHeight="1" thickBot="1" x14ac:dyDescent="0.35">
      <c r="A58" s="40"/>
      <c r="B58" s="64" t="s">
        <v>236</v>
      </c>
      <c r="C58" s="108"/>
      <c r="D58" s="665">
        <f>I50</f>
        <v>1</v>
      </c>
      <c r="E58" s="666"/>
      <c r="F58" s="649">
        <f>I51</f>
        <v>1</v>
      </c>
      <c r="G58" s="650"/>
      <c r="H58" s="649" t="s">
        <v>25</v>
      </c>
      <c r="I58" s="706"/>
    </row>
    <row r="59" spans="1:9" ht="15" x14ac:dyDescent="0.3">
      <c r="A59" s="667" t="s">
        <v>160</v>
      </c>
      <c r="B59" s="667"/>
      <c r="C59" s="667"/>
      <c r="D59" s="667"/>
      <c r="E59" s="667"/>
      <c r="F59" s="667"/>
      <c r="G59" s="667"/>
      <c r="H59" s="667"/>
      <c r="I59" s="667"/>
    </row>
    <row r="60" spans="1:9" ht="30" customHeight="1" x14ac:dyDescent="0.3">
      <c r="A60" s="643" t="s">
        <v>161</v>
      </c>
      <c r="B60" s="643"/>
      <c r="C60" s="643"/>
      <c r="D60" s="643"/>
      <c r="E60" s="643"/>
      <c r="F60" s="643"/>
      <c r="G60" s="643"/>
      <c r="H60" s="643"/>
      <c r="I60" s="643"/>
    </row>
    <row r="63" spans="1:9" ht="29.25" customHeight="1" x14ac:dyDescent="0.3"/>
  </sheetData>
  <mergeCells count="26">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&amp;11FY16 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pageSetUpPr fitToPage="1"/>
  </sheetPr>
  <dimension ref="A1:J67"/>
  <sheetViews>
    <sheetView zoomScaleNormal="100" workbookViewId="0">
      <selection sqref="A1:D1"/>
    </sheetView>
  </sheetViews>
  <sheetFormatPr defaultRowHeight="13" x14ac:dyDescent="0.3"/>
  <cols>
    <col min="1" max="1" width="3.796875" customWidth="1"/>
    <col min="2" max="2" width="50.796875" customWidth="1"/>
    <col min="3" max="4" width="10.796875" customWidth="1"/>
    <col min="5" max="5" width="13.796875" customWidth="1"/>
    <col min="6" max="6" width="10.796875" customWidth="1"/>
    <col min="7" max="7" width="13.796875" customWidth="1"/>
    <col min="8" max="9" width="10.796875" customWidth="1"/>
  </cols>
  <sheetData>
    <row r="1" spans="1:10" ht="21" customHeight="1" x14ac:dyDescent="0.35">
      <c r="A1" s="622" t="s">
        <v>138</v>
      </c>
      <c r="B1" s="702"/>
      <c r="C1" s="702"/>
      <c r="D1" s="702"/>
      <c r="E1" s="434" t="s">
        <v>142</v>
      </c>
      <c r="F1" s="434"/>
      <c r="G1" s="434"/>
      <c r="H1" s="434"/>
      <c r="I1" s="34"/>
      <c r="J1" s="82" t="s">
        <v>25</v>
      </c>
    </row>
    <row r="2" spans="1:10" ht="12" customHeight="1" thickBot="1" x14ac:dyDescent="0.35"/>
    <row r="3" spans="1:10" ht="14.25" customHeight="1" x14ac:dyDescent="0.3">
      <c r="A3" s="713" t="s">
        <v>25</v>
      </c>
      <c r="B3" s="710" t="s">
        <v>172</v>
      </c>
      <c r="C3" s="639" t="s">
        <v>76</v>
      </c>
      <c r="D3" s="623" t="s">
        <v>229</v>
      </c>
      <c r="E3" s="644"/>
      <c r="F3" s="623" t="s">
        <v>212</v>
      </c>
      <c r="G3" s="669"/>
      <c r="H3" s="670"/>
      <c r="I3" s="707"/>
    </row>
    <row r="4" spans="1:10" ht="42.75" customHeight="1" thickBot="1" x14ac:dyDescent="0.35">
      <c r="A4" s="642"/>
      <c r="B4" s="711"/>
      <c r="C4" s="640"/>
      <c r="D4" s="352" t="s">
        <v>230</v>
      </c>
      <c r="E4" s="54" t="s">
        <v>22</v>
      </c>
      <c r="F4" s="105" t="s">
        <v>190</v>
      </c>
      <c r="G4" s="31" t="s">
        <v>22</v>
      </c>
      <c r="H4" s="358" t="s">
        <v>233</v>
      </c>
      <c r="I4" s="357" t="s">
        <v>235</v>
      </c>
    </row>
    <row r="5" spans="1:10" ht="15" customHeight="1" x14ac:dyDescent="0.35">
      <c r="A5" s="17" t="s">
        <v>0</v>
      </c>
      <c r="B5" s="176" t="s">
        <v>171</v>
      </c>
      <c r="C5" s="340"/>
      <c r="D5" s="80"/>
      <c r="E5" s="343"/>
      <c r="F5" s="332"/>
      <c r="G5" s="80"/>
      <c r="H5" s="80"/>
      <c r="I5" s="344"/>
      <c r="J5" t="s">
        <v>25</v>
      </c>
    </row>
    <row r="6" spans="1:10" ht="13.5" x14ac:dyDescent="0.35">
      <c r="A6" s="1"/>
      <c r="B6" s="343" t="s">
        <v>77</v>
      </c>
      <c r="C6" s="334" t="s">
        <v>25</v>
      </c>
      <c r="D6" s="80" t="s">
        <v>25</v>
      </c>
      <c r="E6" s="343" t="s">
        <v>25</v>
      </c>
      <c r="F6" s="332" t="s">
        <v>25</v>
      </c>
      <c r="G6" s="80" t="s">
        <v>25</v>
      </c>
      <c r="H6" s="80"/>
      <c r="I6" s="344"/>
    </row>
    <row r="7" spans="1:10" ht="9" customHeight="1" x14ac:dyDescent="0.3">
      <c r="A7" s="1"/>
      <c r="B7" s="266" t="s">
        <v>25</v>
      </c>
      <c r="C7" s="271" t="s">
        <v>25</v>
      </c>
      <c r="D7" s="7" t="s">
        <v>25</v>
      </c>
      <c r="E7" s="266" t="s">
        <v>25</v>
      </c>
      <c r="F7" s="43" t="s">
        <v>25</v>
      </c>
      <c r="G7" s="7" t="s">
        <v>25</v>
      </c>
      <c r="H7" s="7"/>
      <c r="I7" s="345"/>
    </row>
    <row r="8" spans="1:10" ht="15" customHeight="1" x14ac:dyDescent="0.35">
      <c r="A8" s="11"/>
      <c r="B8" s="244" t="s">
        <v>2</v>
      </c>
      <c r="C8" s="248" t="s">
        <v>25</v>
      </c>
      <c r="D8" s="276" t="s">
        <v>25</v>
      </c>
      <c r="E8" s="360">
        <v>5</v>
      </c>
      <c r="F8" s="361" t="s">
        <v>25</v>
      </c>
      <c r="G8" s="278">
        <v>10</v>
      </c>
      <c r="H8" s="362">
        <f>G8-E8</f>
        <v>5</v>
      </c>
      <c r="I8" s="363">
        <f>H8/E8</f>
        <v>1</v>
      </c>
      <c r="J8" t="s">
        <v>25</v>
      </c>
    </row>
    <row r="9" spans="1:10" ht="15" customHeight="1" x14ac:dyDescent="0.3">
      <c r="A9" s="11"/>
      <c r="B9" s="123" t="s">
        <v>3</v>
      </c>
      <c r="C9" s="124" t="s">
        <v>25</v>
      </c>
      <c r="D9" s="272" t="s">
        <v>25</v>
      </c>
      <c r="E9" s="342">
        <v>5</v>
      </c>
      <c r="F9" s="335" t="s">
        <v>25</v>
      </c>
      <c r="G9" s="274">
        <v>10</v>
      </c>
      <c r="H9" s="327">
        <f>G9-E9</f>
        <v>5</v>
      </c>
      <c r="I9" s="333">
        <f>H9/E9</f>
        <v>1</v>
      </c>
    </row>
    <row r="10" spans="1:10" ht="15" customHeight="1" thickBot="1" x14ac:dyDescent="0.4">
      <c r="A10" s="11"/>
      <c r="B10" s="255" t="s">
        <v>4</v>
      </c>
      <c r="C10" s="225" t="s">
        <v>25</v>
      </c>
      <c r="D10" s="364" t="s">
        <v>25</v>
      </c>
      <c r="E10" s="365">
        <f>SUM(E8:E9)</f>
        <v>10</v>
      </c>
      <c r="F10" s="366" t="s">
        <v>25</v>
      </c>
      <c r="G10" s="367">
        <f>SUM(G8:G9)</f>
        <v>20</v>
      </c>
      <c r="H10" s="262">
        <f>G10-E10</f>
        <v>10</v>
      </c>
      <c r="I10" s="368">
        <f>H10/E10</f>
        <v>1</v>
      </c>
    </row>
    <row r="11" spans="1:10" ht="8.25" customHeight="1" thickBot="1" x14ac:dyDescent="0.35">
      <c r="A11" s="115"/>
      <c r="B11" s="267"/>
      <c r="C11" s="269"/>
      <c r="D11" s="268"/>
      <c r="E11" s="268"/>
      <c r="F11" s="117"/>
      <c r="G11" s="117"/>
      <c r="H11" s="117"/>
      <c r="I11" s="295"/>
    </row>
    <row r="12" spans="1:10" ht="15" customHeight="1" x14ac:dyDescent="0.3">
      <c r="A12" s="17" t="s">
        <v>5</v>
      </c>
      <c r="B12" s="176" t="s">
        <v>26</v>
      </c>
      <c r="C12" s="237"/>
      <c r="D12" s="329"/>
      <c r="E12" s="328"/>
      <c r="F12" s="329"/>
      <c r="G12" s="330"/>
      <c r="H12" s="330"/>
      <c r="I12" s="328"/>
    </row>
    <row r="13" spans="1:10" ht="9" customHeight="1" x14ac:dyDescent="0.3">
      <c r="A13" s="1"/>
      <c r="B13" s="55"/>
      <c r="C13" s="99"/>
      <c r="D13" s="4"/>
      <c r="E13" s="6"/>
      <c r="F13" s="12"/>
      <c r="G13" s="13"/>
      <c r="H13" s="13"/>
      <c r="I13" s="3"/>
    </row>
    <row r="14" spans="1:10" ht="13.5" customHeight="1" x14ac:dyDescent="0.3">
      <c r="A14" s="1"/>
      <c r="B14" s="92" t="s">
        <v>176</v>
      </c>
      <c r="C14" s="91"/>
      <c r="D14" s="96"/>
      <c r="E14" s="9"/>
      <c r="F14" s="19"/>
      <c r="G14" s="8"/>
      <c r="H14" s="8"/>
      <c r="I14" s="85"/>
    </row>
    <row r="15" spans="1:10" ht="13.5" customHeight="1" x14ac:dyDescent="0.3">
      <c r="A15" s="1"/>
      <c r="B15" s="93" t="s">
        <v>63</v>
      </c>
      <c r="C15" s="353">
        <v>24</v>
      </c>
      <c r="D15" s="359">
        <v>1</v>
      </c>
      <c r="E15" s="9">
        <f t="shared" ref="E15:E26" si="0">D15*C15</f>
        <v>24</v>
      </c>
      <c r="F15" s="19">
        <v>2</v>
      </c>
      <c r="G15" s="8">
        <f t="shared" ref="G15:G26" si="1">F15*C15</f>
        <v>48</v>
      </c>
      <c r="H15" s="65">
        <f t="shared" ref="H15:H26" si="2">G15-E15</f>
        <v>24</v>
      </c>
      <c r="I15" s="107">
        <f t="shared" ref="I15:I26" si="3">H15/E15</f>
        <v>1</v>
      </c>
    </row>
    <row r="16" spans="1:10" ht="13.5" customHeight="1" x14ac:dyDescent="0.3">
      <c r="A16" s="1"/>
      <c r="B16" s="93" t="s">
        <v>11</v>
      </c>
      <c r="C16" s="353">
        <v>24</v>
      </c>
      <c r="D16" s="359">
        <v>1</v>
      </c>
      <c r="E16" s="9">
        <f t="shared" si="0"/>
        <v>24</v>
      </c>
      <c r="F16" s="19">
        <v>2</v>
      </c>
      <c r="G16" s="8">
        <f t="shared" si="1"/>
        <v>48</v>
      </c>
      <c r="H16" s="65">
        <f t="shared" si="2"/>
        <v>24</v>
      </c>
      <c r="I16" s="107">
        <f t="shared" si="3"/>
        <v>1</v>
      </c>
    </row>
    <row r="17" spans="1:9" ht="13.5" customHeight="1" x14ac:dyDescent="0.3">
      <c r="A17" s="1"/>
      <c r="B17" s="94" t="s">
        <v>71</v>
      </c>
      <c r="C17" s="353">
        <v>24</v>
      </c>
      <c r="D17" s="96">
        <v>1</v>
      </c>
      <c r="E17" s="9">
        <f t="shared" si="0"/>
        <v>24</v>
      </c>
      <c r="F17" s="19">
        <v>2</v>
      </c>
      <c r="G17" s="8">
        <f t="shared" si="1"/>
        <v>48</v>
      </c>
      <c r="H17" s="65">
        <f t="shared" si="2"/>
        <v>24</v>
      </c>
      <c r="I17" s="107">
        <f t="shared" si="3"/>
        <v>1</v>
      </c>
    </row>
    <row r="18" spans="1:9" ht="13.5" customHeight="1" x14ac:dyDescent="0.3">
      <c r="A18" s="1"/>
      <c r="B18" s="95" t="s">
        <v>68</v>
      </c>
      <c r="C18" s="353">
        <v>24</v>
      </c>
      <c r="D18" s="96">
        <v>1</v>
      </c>
      <c r="E18" s="9">
        <f t="shared" si="0"/>
        <v>24</v>
      </c>
      <c r="F18" s="19">
        <v>2</v>
      </c>
      <c r="G18" s="8">
        <f t="shared" si="1"/>
        <v>48</v>
      </c>
      <c r="H18" s="65">
        <f t="shared" si="2"/>
        <v>24</v>
      </c>
      <c r="I18" s="107">
        <f t="shared" si="3"/>
        <v>1</v>
      </c>
    </row>
    <row r="19" spans="1:9" ht="13.5" customHeight="1" x14ac:dyDescent="0.3">
      <c r="A19" s="1"/>
      <c r="B19" s="93" t="s">
        <v>12</v>
      </c>
      <c r="C19" s="353">
        <v>24</v>
      </c>
      <c r="D19" s="96">
        <v>1</v>
      </c>
      <c r="E19" s="9">
        <f t="shared" si="0"/>
        <v>24</v>
      </c>
      <c r="F19" s="19">
        <v>2</v>
      </c>
      <c r="G19" s="8">
        <f t="shared" si="1"/>
        <v>48</v>
      </c>
      <c r="H19" s="65">
        <f t="shared" si="2"/>
        <v>24</v>
      </c>
      <c r="I19" s="107">
        <f t="shared" si="3"/>
        <v>1</v>
      </c>
    </row>
    <row r="20" spans="1:9" ht="13.5" customHeight="1" x14ac:dyDescent="0.3">
      <c r="A20" s="1"/>
      <c r="B20" s="93" t="s">
        <v>13</v>
      </c>
      <c r="C20" s="353">
        <v>2</v>
      </c>
      <c r="D20" s="96">
        <v>1</v>
      </c>
      <c r="E20" s="9">
        <f t="shared" si="0"/>
        <v>2</v>
      </c>
      <c r="F20" s="19">
        <v>2</v>
      </c>
      <c r="G20" s="8">
        <f t="shared" si="1"/>
        <v>4</v>
      </c>
      <c r="H20" s="65">
        <f t="shared" si="2"/>
        <v>2</v>
      </c>
      <c r="I20" s="107">
        <f t="shared" si="3"/>
        <v>1</v>
      </c>
    </row>
    <row r="21" spans="1:9" ht="13.5" customHeight="1" x14ac:dyDescent="0.3">
      <c r="A21" s="1"/>
      <c r="B21" s="93" t="s">
        <v>69</v>
      </c>
      <c r="C21" s="353">
        <v>2</v>
      </c>
      <c r="D21" s="96">
        <v>1</v>
      </c>
      <c r="E21" s="9">
        <f t="shared" si="0"/>
        <v>2</v>
      </c>
      <c r="F21" s="19">
        <v>2</v>
      </c>
      <c r="G21" s="8">
        <f t="shared" si="1"/>
        <v>4</v>
      </c>
      <c r="H21" s="65">
        <f t="shared" si="2"/>
        <v>2</v>
      </c>
      <c r="I21" s="107">
        <f t="shared" si="3"/>
        <v>1</v>
      </c>
    </row>
    <row r="22" spans="1:9" ht="13.5" customHeight="1" x14ac:dyDescent="0.3">
      <c r="A22" s="1"/>
      <c r="B22" s="93" t="s">
        <v>64</v>
      </c>
      <c r="C22" s="353">
        <v>2</v>
      </c>
      <c r="D22" s="96">
        <v>1</v>
      </c>
      <c r="E22" s="9">
        <f t="shared" si="0"/>
        <v>2</v>
      </c>
      <c r="F22" s="19">
        <v>2</v>
      </c>
      <c r="G22" s="8">
        <f t="shared" si="1"/>
        <v>4</v>
      </c>
      <c r="H22" s="65">
        <f t="shared" si="2"/>
        <v>2</v>
      </c>
      <c r="I22" s="107">
        <f t="shared" si="3"/>
        <v>1</v>
      </c>
    </row>
    <row r="23" spans="1:9" ht="13.5" customHeight="1" x14ac:dyDescent="0.3">
      <c r="A23" s="1"/>
      <c r="B23" s="93" t="s">
        <v>65</v>
      </c>
      <c r="C23" s="353">
        <v>24</v>
      </c>
      <c r="D23" s="96">
        <v>1</v>
      </c>
      <c r="E23" s="9">
        <f t="shared" si="0"/>
        <v>24</v>
      </c>
      <c r="F23" s="19">
        <v>2</v>
      </c>
      <c r="G23" s="8">
        <f t="shared" si="1"/>
        <v>48</v>
      </c>
      <c r="H23" s="65">
        <f t="shared" si="2"/>
        <v>24</v>
      </c>
      <c r="I23" s="107">
        <f t="shared" si="3"/>
        <v>1</v>
      </c>
    </row>
    <row r="24" spans="1:9" ht="13.5" customHeight="1" x14ac:dyDescent="0.3">
      <c r="A24" s="1"/>
      <c r="B24" s="93" t="s">
        <v>66</v>
      </c>
      <c r="C24" s="354">
        <v>24</v>
      </c>
      <c r="D24" s="97">
        <v>1</v>
      </c>
      <c r="E24" s="9">
        <f t="shared" si="0"/>
        <v>24</v>
      </c>
      <c r="F24" s="19">
        <v>2</v>
      </c>
      <c r="G24" s="8">
        <f t="shared" si="1"/>
        <v>48</v>
      </c>
      <c r="H24" s="65">
        <f t="shared" si="2"/>
        <v>24</v>
      </c>
      <c r="I24" s="107">
        <f t="shared" si="3"/>
        <v>1</v>
      </c>
    </row>
    <row r="25" spans="1:9" ht="13.5" customHeight="1" x14ac:dyDescent="0.3">
      <c r="A25" s="1"/>
      <c r="B25" s="93" t="s">
        <v>67</v>
      </c>
      <c r="C25" s="355">
        <v>24</v>
      </c>
      <c r="D25" s="96">
        <v>1</v>
      </c>
      <c r="E25" s="9">
        <f t="shared" si="0"/>
        <v>24</v>
      </c>
      <c r="F25" s="19">
        <v>2</v>
      </c>
      <c r="G25" s="8">
        <f t="shared" si="1"/>
        <v>48</v>
      </c>
      <c r="H25" s="65">
        <f t="shared" si="2"/>
        <v>24</v>
      </c>
      <c r="I25" s="107">
        <f t="shared" si="3"/>
        <v>1</v>
      </c>
    </row>
    <row r="26" spans="1:9" ht="13.5" customHeight="1" x14ac:dyDescent="0.3">
      <c r="A26" s="1"/>
      <c r="B26" s="83" t="s">
        <v>70</v>
      </c>
      <c r="C26" s="355">
        <v>24</v>
      </c>
      <c r="D26" s="96">
        <v>1</v>
      </c>
      <c r="E26" s="9">
        <f t="shared" si="0"/>
        <v>24</v>
      </c>
      <c r="F26" s="19">
        <v>2</v>
      </c>
      <c r="G26" s="8">
        <f t="shared" si="1"/>
        <v>48</v>
      </c>
      <c r="H26" s="65">
        <f t="shared" si="2"/>
        <v>24</v>
      </c>
      <c r="I26" s="107">
        <f t="shared" si="3"/>
        <v>1</v>
      </c>
    </row>
    <row r="27" spans="1:9" ht="13.5" customHeight="1" x14ac:dyDescent="0.3">
      <c r="A27" s="1"/>
      <c r="B27" s="93" t="s">
        <v>29</v>
      </c>
      <c r="C27" s="355" t="s">
        <v>25</v>
      </c>
      <c r="D27" s="96" t="s">
        <v>25</v>
      </c>
      <c r="E27" s="21" t="s">
        <v>25</v>
      </c>
      <c r="F27" s="23" t="s">
        <v>25</v>
      </c>
      <c r="G27" s="8" t="s">
        <v>25</v>
      </c>
      <c r="H27" s="65" t="s">
        <v>78</v>
      </c>
      <c r="I27" s="107" t="s">
        <v>25</v>
      </c>
    </row>
    <row r="28" spans="1:9" ht="13.5" customHeight="1" x14ac:dyDescent="0.3">
      <c r="A28" s="1"/>
      <c r="B28" s="235" t="s">
        <v>25</v>
      </c>
      <c r="C28" s="355">
        <v>24</v>
      </c>
      <c r="D28" s="96">
        <v>1</v>
      </c>
      <c r="E28" s="9">
        <f>D28*C28</f>
        <v>24</v>
      </c>
      <c r="F28" s="19">
        <v>2</v>
      </c>
      <c r="G28" s="8">
        <f>F28*C28</f>
        <v>48</v>
      </c>
      <c r="H28" s="65">
        <f>G28-E28</f>
        <v>24</v>
      </c>
      <c r="I28" s="107">
        <f>H28/E28</f>
        <v>1</v>
      </c>
    </row>
    <row r="29" spans="1:9" ht="13.5" customHeight="1" x14ac:dyDescent="0.3">
      <c r="A29" s="1"/>
      <c r="B29" s="151"/>
      <c r="C29" s="356">
        <v>24</v>
      </c>
      <c r="D29" s="98">
        <v>1</v>
      </c>
      <c r="E29" s="9">
        <f>D29*C29</f>
        <v>24</v>
      </c>
      <c r="F29" s="19">
        <v>2</v>
      </c>
      <c r="G29" s="8">
        <f>F29*C29</f>
        <v>48</v>
      </c>
      <c r="H29" s="65">
        <f>G29-E29</f>
        <v>24</v>
      </c>
      <c r="I29" s="107">
        <f>H29/E29</f>
        <v>1</v>
      </c>
    </row>
    <row r="30" spans="1:9" ht="13.5" customHeight="1" x14ac:dyDescent="0.3">
      <c r="A30" s="1"/>
      <c r="B30" s="304"/>
      <c r="C30" s="356">
        <v>24</v>
      </c>
      <c r="D30" s="98">
        <v>1</v>
      </c>
      <c r="E30" s="9">
        <f>D30*C30</f>
        <v>24</v>
      </c>
      <c r="F30" s="19">
        <v>2</v>
      </c>
      <c r="G30" s="8">
        <f>F30*C30</f>
        <v>48</v>
      </c>
      <c r="H30" s="65">
        <f>G30-E30</f>
        <v>24</v>
      </c>
      <c r="I30" s="107">
        <f>H30/E30</f>
        <v>1</v>
      </c>
    </row>
    <row r="31" spans="1:9" ht="13.5" customHeight="1" x14ac:dyDescent="0.3">
      <c r="A31" s="1"/>
      <c r="B31" s="305" t="s">
        <v>73</v>
      </c>
      <c r="C31" s="311">
        <v>24</v>
      </c>
      <c r="D31" s="59">
        <f>E31/C31</f>
        <v>12.25</v>
      </c>
      <c r="E31" s="58">
        <f>SUM(E15:E30)</f>
        <v>294</v>
      </c>
      <c r="F31" s="57">
        <f>G31/C31</f>
        <v>24.5</v>
      </c>
      <c r="G31" s="61">
        <f>SUM(G15:G30)</f>
        <v>588</v>
      </c>
      <c r="H31" s="67">
        <f>G31-E31</f>
        <v>294</v>
      </c>
      <c r="I31" s="339">
        <f>H31/E31</f>
        <v>1</v>
      </c>
    </row>
    <row r="32" spans="1:9" s="44" customFormat="1" ht="13.5" customHeight="1" x14ac:dyDescent="0.3">
      <c r="A32" s="43"/>
      <c r="B32" s="306"/>
      <c r="C32" s="312"/>
      <c r="D32" s="42"/>
      <c r="E32" s="45"/>
      <c r="F32" s="42"/>
      <c r="G32" s="46"/>
      <c r="H32" s="68"/>
      <c r="I32" s="179"/>
    </row>
    <row r="33" spans="1:9" ht="13.5" customHeight="1" x14ac:dyDescent="0.3">
      <c r="A33" s="1"/>
      <c r="B33" s="55" t="s">
        <v>173</v>
      </c>
      <c r="C33" s="99"/>
      <c r="D33" s="4"/>
      <c r="E33" s="6"/>
      <c r="F33" s="12"/>
      <c r="G33" s="13"/>
      <c r="H33" s="66"/>
      <c r="I33" s="341"/>
    </row>
    <row r="34" spans="1:9" ht="13.5" customHeight="1" x14ac:dyDescent="0.3">
      <c r="A34" s="1"/>
      <c r="B34" s="93" t="s">
        <v>6</v>
      </c>
      <c r="C34" s="353">
        <v>24</v>
      </c>
      <c r="D34" s="23">
        <v>1</v>
      </c>
      <c r="E34" s="9">
        <f t="shared" ref="E34:E42" si="4">D34*C34</f>
        <v>24</v>
      </c>
      <c r="F34" s="19">
        <v>2</v>
      </c>
      <c r="G34" s="8">
        <f t="shared" ref="G34:G42" si="5">F34*C34</f>
        <v>48</v>
      </c>
      <c r="H34" s="65">
        <f t="shared" ref="H34:H42" si="6">G34-E34</f>
        <v>24</v>
      </c>
      <c r="I34" s="107">
        <f t="shared" ref="I34:I42" si="7">H34/E34</f>
        <v>1</v>
      </c>
    </row>
    <row r="35" spans="1:9" ht="13.5" customHeight="1" x14ac:dyDescent="0.3">
      <c r="A35" s="1"/>
      <c r="B35" s="93" t="s">
        <v>7</v>
      </c>
      <c r="C35" s="353">
        <v>24</v>
      </c>
      <c r="D35" s="96">
        <v>1</v>
      </c>
      <c r="E35" s="9">
        <f t="shared" si="4"/>
        <v>24</v>
      </c>
      <c r="F35" s="19">
        <v>2</v>
      </c>
      <c r="G35" s="8">
        <f t="shared" si="5"/>
        <v>48</v>
      </c>
      <c r="H35" s="65">
        <f t="shared" si="6"/>
        <v>24</v>
      </c>
      <c r="I35" s="107">
        <f t="shared" si="7"/>
        <v>1</v>
      </c>
    </row>
    <row r="36" spans="1:9" ht="13.5" customHeight="1" x14ac:dyDescent="0.3">
      <c r="A36" s="1"/>
      <c r="B36" s="93" t="s">
        <v>8</v>
      </c>
      <c r="C36" s="353">
        <v>24</v>
      </c>
      <c r="D36" s="96">
        <v>1</v>
      </c>
      <c r="E36" s="9">
        <f t="shared" si="4"/>
        <v>24</v>
      </c>
      <c r="F36" s="19">
        <v>2</v>
      </c>
      <c r="G36" s="8">
        <f t="shared" si="5"/>
        <v>48</v>
      </c>
      <c r="H36" s="65">
        <f t="shared" si="6"/>
        <v>24</v>
      </c>
      <c r="I36" s="107">
        <f t="shared" si="7"/>
        <v>1</v>
      </c>
    </row>
    <row r="37" spans="1:9" ht="13.5" customHeight="1" x14ac:dyDescent="0.3">
      <c r="A37" s="1"/>
      <c r="B37" s="93" t="s">
        <v>9</v>
      </c>
      <c r="C37" s="355">
        <v>24</v>
      </c>
      <c r="D37" s="96">
        <v>1</v>
      </c>
      <c r="E37" s="9">
        <f t="shared" si="4"/>
        <v>24</v>
      </c>
      <c r="F37" s="19">
        <v>2</v>
      </c>
      <c r="G37" s="8">
        <f t="shared" si="5"/>
        <v>48</v>
      </c>
      <c r="H37" s="65">
        <f t="shared" si="6"/>
        <v>24</v>
      </c>
      <c r="I37" s="107">
        <f t="shared" si="7"/>
        <v>1</v>
      </c>
    </row>
    <row r="38" spans="1:9" ht="13.5" customHeight="1" x14ac:dyDescent="0.3">
      <c r="A38" s="1"/>
      <c r="B38" s="93" t="s">
        <v>10</v>
      </c>
      <c r="C38" s="353">
        <v>24</v>
      </c>
      <c r="D38" s="96">
        <v>1</v>
      </c>
      <c r="E38" s="9">
        <f t="shared" si="4"/>
        <v>24</v>
      </c>
      <c r="F38" s="19">
        <v>2</v>
      </c>
      <c r="G38" s="8">
        <f t="shared" si="5"/>
        <v>48</v>
      </c>
      <c r="H38" s="65">
        <f t="shared" si="6"/>
        <v>24</v>
      </c>
      <c r="I38" s="107">
        <f t="shared" si="7"/>
        <v>1</v>
      </c>
    </row>
    <row r="39" spans="1:9" ht="13.5" customHeight="1" x14ac:dyDescent="0.3">
      <c r="A39" s="1"/>
      <c r="B39" s="93" t="s">
        <v>14</v>
      </c>
      <c r="C39" s="353">
        <v>24</v>
      </c>
      <c r="D39" s="96">
        <v>1</v>
      </c>
      <c r="E39" s="9">
        <f t="shared" si="4"/>
        <v>24</v>
      </c>
      <c r="F39" s="19">
        <v>2</v>
      </c>
      <c r="G39" s="8">
        <f t="shared" si="5"/>
        <v>48</v>
      </c>
      <c r="H39" s="65">
        <f t="shared" si="6"/>
        <v>24</v>
      </c>
      <c r="I39" s="107">
        <f t="shared" si="7"/>
        <v>1</v>
      </c>
    </row>
    <row r="40" spans="1:9" ht="13.5" customHeight="1" x14ac:dyDescent="0.3">
      <c r="A40" s="1"/>
      <c r="B40" s="38" t="s">
        <v>83</v>
      </c>
      <c r="C40" s="354">
        <v>2</v>
      </c>
      <c r="D40" s="97">
        <v>1</v>
      </c>
      <c r="E40" s="9">
        <f t="shared" si="4"/>
        <v>2</v>
      </c>
      <c r="F40" s="19">
        <v>2</v>
      </c>
      <c r="G40" s="8">
        <f t="shared" si="5"/>
        <v>4</v>
      </c>
      <c r="H40" s="65">
        <f t="shared" si="6"/>
        <v>2</v>
      </c>
      <c r="I40" s="107">
        <f t="shared" si="7"/>
        <v>1</v>
      </c>
    </row>
    <row r="41" spans="1:9" ht="13.5" customHeight="1" x14ac:dyDescent="0.3">
      <c r="A41" s="1"/>
      <c r="B41" s="93" t="s">
        <v>61</v>
      </c>
      <c r="C41" s="355">
        <v>24</v>
      </c>
      <c r="D41" s="96">
        <v>1</v>
      </c>
      <c r="E41" s="9">
        <f t="shared" si="4"/>
        <v>24</v>
      </c>
      <c r="F41" s="19">
        <v>2</v>
      </c>
      <c r="G41" s="8">
        <f t="shared" si="5"/>
        <v>48</v>
      </c>
      <c r="H41" s="65">
        <f t="shared" si="6"/>
        <v>24</v>
      </c>
      <c r="I41" s="107">
        <f t="shared" si="7"/>
        <v>1</v>
      </c>
    </row>
    <row r="42" spans="1:9" ht="13.5" customHeight="1" x14ac:dyDescent="0.3">
      <c r="A42" s="1"/>
      <c r="B42" s="93" t="s">
        <v>23</v>
      </c>
      <c r="C42" s="353">
        <v>24</v>
      </c>
      <c r="D42" s="96">
        <v>1</v>
      </c>
      <c r="E42" s="9">
        <f t="shared" si="4"/>
        <v>24</v>
      </c>
      <c r="F42" s="19">
        <v>2</v>
      </c>
      <c r="G42" s="8">
        <f t="shared" si="5"/>
        <v>48</v>
      </c>
      <c r="H42" s="65">
        <f t="shared" si="6"/>
        <v>24</v>
      </c>
      <c r="I42" s="107">
        <f t="shared" si="7"/>
        <v>1</v>
      </c>
    </row>
    <row r="43" spans="1:9" ht="13.5" customHeight="1" x14ac:dyDescent="0.3">
      <c r="A43" s="1"/>
      <c r="B43" s="38" t="s">
        <v>62</v>
      </c>
      <c r="C43" s="354" t="s">
        <v>25</v>
      </c>
      <c r="D43" s="97" t="s">
        <v>25</v>
      </c>
      <c r="E43" s="20" t="s">
        <v>25</v>
      </c>
      <c r="F43" s="22" t="s">
        <v>25</v>
      </c>
      <c r="G43" s="8" t="s">
        <v>25</v>
      </c>
      <c r="H43" s="65" t="s">
        <v>25</v>
      </c>
      <c r="I43" s="107" t="s">
        <v>25</v>
      </c>
    </row>
    <row r="44" spans="1:9" ht="13.5" customHeight="1" x14ac:dyDescent="0.3">
      <c r="A44" s="1"/>
      <c r="B44" s="93" t="s">
        <v>25</v>
      </c>
      <c r="C44" s="355">
        <v>24</v>
      </c>
      <c r="D44" s="96">
        <v>1</v>
      </c>
      <c r="E44" s="9">
        <f>D44*C44</f>
        <v>24</v>
      </c>
      <c r="F44" s="19">
        <v>2</v>
      </c>
      <c r="G44" s="8">
        <f>F44*C44</f>
        <v>48</v>
      </c>
      <c r="H44" s="65">
        <f>G44-E44</f>
        <v>24</v>
      </c>
      <c r="I44" s="107">
        <f>H44/E44</f>
        <v>1</v>
      </c>
    </row>
    <row r="45" spans="1:9" ht="13.5" customHeight="1" x14ac:dyDescent="0.3">
      <c r="A45" s="1"/>
      <c r="B45" s="93" t="s">
        <v>25</v>
      </c>
      <c r="C45" s="353">
        <v>24</v>
      </c>
      <c r="D45" s="96">
        <v>1</v>
      </c>
      <c r="E45" s="9">
        <f>D45*C45</f>
        <v>24</v>
      </c>
      <c r="F45" s="19">
        <v>2</v>
      </c>
      <c r="G45" s="8">
        <f>F45*C45</f>
        <v>48</v>
      </c>
      <c r="H45" s="65">
        <f>G45-E45</f>
        <v>24</v>
      </c>
      <c r="I45" s="107">
        <f>H45/E45</f>
        <v>1</v>
      </c>
    </row>
    <row r="46" spans="1:9" ht="13.5" customHeight="1" x14ac:dyDescent="0.3">
      <c r="A46" s="1"/>
      <c r="B46" s="93" t="s">
        <v>25</v>
      </c>
      <c r="C46" s="355">
        <v>24</v>
      </c>
      <c r="D46" s="96">
        <v>1</v>
      </c>
      <c r="E46" s="9">
        <f>D46*C46</f>
        <v>24</v>
      </c>
      <c r="F46" s="19">
        <v>2</v>
      </c>
      <c r="G46" s="8">
        <f>F46*C46</f>
        <v>48</v>
      </c>
      <c r="H46" s="65">
        <f>G46-E46</f>
        <v>24</v>
      </c>
      <c r="I46" s="107">
        <f>H46/E46</f>
        <v>1</v>
      </c>
    </row>
    <row r="47" spans="1:9" s="51" customFormat="1" ht="13.5" customHeight="1" x14ac:dyDescent="0.3">
      <c r="A47" s="49"/>
      <c r="B47" s="307" t="s">
        <v>74</v>
      </c>
      <c r="C47" s="311">
        <v>24</v>
      </c>
      <c r="D47" s="59">
        <f>E47/C47</f>
        <v>11.083333333333334</v>
      </c>
      <c r="E47" s="58">
        <f>SUM(E34:E46)</f>
        <v>266</v>
      </c>
      <c r="F47" s="57">
        <f>G47/C47</f>
        <v>22.166666666666668</v>
      </c>
      <c r="G47" s="60">
        <f>SUM(G34:G46)</f>
        <v>532</v>
      </c>
      <c r="H47" s="76">
        <f>G47-E47</f>
        <v>266</v>
      </c>
      <c r="I47" s="339">
        <f>H47/E47</f>
        <v>1</v>
      </c>
    </row>
    <row r="48" spans="1:9" s="51" customFormat="1" ht="13.5" customHeight="1" x14ac:dyDescent="0.3">
      <c r="A48" s="49"/>
      <c r="B48" s="308"/>
      <c r="C48" s="313"/>
      <c r="D48" s="48" t="s">
        <v>25</v>
      </c>
      <c r="E48" s="47"/>
      <c r="F48" s="48"/>
      <c r="G48" s="52"/>
      <c r="H48" s="69"/>
      <c r="I48" s="331"/>
    </row>
    <row r="49" spans="1:9" ht="15" customHeight="1" x14ac:dyDescent="0.3">
      <c r="A49" s="1"/>
      <c r="B49" s="347" t="s">
        <v>72</v>
      </c>
      <c r="C49" s="337">
        <v>24</v>
      </c>
      <c r="D49" s="351">
        <f>E49/C49</f>
        <v>23.333333333333332</v>
      </c>
      <c r="E49" s="350">
        <f>E31+E47</f>
        <v>560</v>
      </c>
      <c r="F49" s="348">
        <f>G49/C49</f>
        <v>46.666666666666664</v>
      </c>
      <c r="G49" s="349">
        <f>G31+G47</f>
        <v>1120</v>
      </c>
      <c r="H49" s="346">
        <f>G49-E49</f>
        <v>560</v>
      </c>
      <c r="I49" s="338">
        <f>H49/E49</f>
        <v>1</v>
      </c>
    </row>
    <row r="50" spans="1:9" ht="9" customHeight="1" thickBot="1" x14ac:dyDescent="0.35">
      <c r="A50" s="1"/>
      <c r="B50" s="38"/>
      <c r="C50" s="100"/>
      <c r="D50" s="97"/>
      <c r="E50" s="20"/>
      <c r="F50" s="22"/>
      <c r="G50" s="24"/>
      <c r="H50" s="66"/>
      <c r="I50" s="336"/>
    </row>
    <row r="51" spans="1:9" ht="15" customHeight="1" x14ac:dyDescent="0.35">
      <c r="A51" s="28" t="s">
        <v>15</v>
      </c>
      <c r="B51" s="217" t="s">
        <v>16</v>
      </c>
      <c r="C51" s="218">
        <v>24</v>
      </c>
      <c r="D51" s="442">
        <f>E51/C51</f>
        <v>23.541666666666668</v>
      </c>
      <c r="E51" s="446">
        <f>E8+E49</f>
        <v>565</v>
      </c>
      <c r="F51" s="442">
        <f>G51/C51</f>
        <v>47.083333333333336</v>
      </c>
      <c r="G51" s="490">
        <f>G8+G49</f>
        <v>1130</v>
      </c>
      <c r="H51" s="436">
        <f>G51-E51</f>
        <v>565</v>
      </c>
      <c r="I51" s="488">
        <f>H51/E51</f>
        <v>1</v>
      </c>
    </row>
    <row r="52" spans="1:9" ht="15" customHeight="1" thickBot="1" x14ac:dyDescent="0.4">
      <c r="A52" s="25" t="s">
        <v>17</v>
      </c>
      <c r="B52" s="224" t="s">
        <v>18</v>
      </c>
      <c r="C52" s="225">
        <v>24</v>
      </c>
      <c r="D52" s="491">
        <f>E52/C52</f>
        <v>23.75</v>
      </c>
      <c r="E52" s="288">
        <f>E10+E49</f>
        <v>570</v>
      </c>
      <c r="F52" s="491">
        <f>G52/C52</f>
        <v>47.5</v>
      </c>
      <c r="G52" s="289">
        <f>G10+G49</f>
        <v>1140</v>
      </c>
      <c r="H52" s="492">
        <f>G52-E52</f>
        <v>570</v>
      </c>
      <c r="I52" s="449">
        <f>H52/E52</f>
        <v>1</v>
      </c>
    </row>
    <row r="53" spans="1:9" ht="9" customHeight="1" thickBot="1" x14ac:dyDescent="0.35">
      <c r="A53" s="115"/>
      <c r="B53" s="26"/>
      <c r="C53" s="26"/>
      <c r="D53" s="27"/>
      <c r="E53" s="27"/>
      <c r="F53" s="27"/>
      <c r="G53" s="27"/>
      <c r="H53" s="27"/>
      <c r="I53" s="303"/>
    </row>
    <row r="54" spans="1:9" ht="14.5" x14ac:dyDescent="0.35">
      <c r="A54" s="28" t="s">
        <v>19</v>
      </c>
      <c r="B54" s="280" t="s">
        <v>137</v>
      </c>
      <c r="C54" s="110"/>
      <c r="D54" s="671" t="s">
        <v>20</v>
      </c>
      <c r="E54" s="672"/>
      <c r="F54" s="671" t="s">
        <v>21</v>
      </c>
      <c r="G54" s="672"/>
      <c r="H54" s="671"/>
      <c r="I54" s="703"/>
    </row>
    <row r="55" spans="1:9" ht="13.5" customHeight="1" x14ac:dyDescent="0.3">
      <c r="A55" s="1"/>
      <c r="B55" s="109" t="s">
        <v>226</v>
      </c>
      <c r="C55" s="29"/>
      <c r="D55" s="645" t="s">
        <v>178</v>
      </c>
      <c r="E55" s="673"/>
      <c r="F55" s="645" t="s">
        <v>178</v>
      </c>
      <c r="G55" s="673"/>
      <c r="H55" s="645"/>
      <c r="I55" s="701"/>
    </row>
    <row r="56" spans="1:9" ht="13.5" customHeight="1" x14ac:dyDescent="0.3">
      <c r="A56" s="1"/>
      <c r="B56" s="109" t="s">
        <v>221</v>
      </c>
      <c r="C56" s="86"/>
      <c r="D56" s="647">
        <f>G51</f>
        <v>1130</v>
      </c>
      <c r="E56" s="663"/>
      <c r="F56" s="647">
        <f>G52</f>
        <v>1140</v>
      </c>
      <c r="G56" s="663"/>
      <c r="H56" s="647"/>
      <c r="I56" s="701"/>
    </row>
    <row r="57" spans="1:9" ht="13.5" customHeight="1" x14ac:dyDescent="0.3">
      <c r="A57" s="1"/>
      <c r="B57" s="109" t="s">
        <v>28</v>
      </c>
      <c r="C57" s="87"/>
      <c r="D57" s="647" t="e">
        <f>D55-D56</f>
        <v>#VALUE!</v>
      </c>
      <c r="E57" s="663"/>
      <c r="F57" s="647" t="e">
        <f>F55-F56</f>
        <v>#VALUE!</v>
      </c>
      <c r="G57" s="663"/>
      <c r="H57" s="647" t="s">
        <v>25</v>
      </c>
      <c r="I57" s="701"/>
    </row>
    <row r="58" spans="1:9" ht="13.5" customHeight="1" x14ac:dyDescent="0.3">
      <c r="A58" s="1"/>
      <c r="B58" s="56" t="s">
        <v>27</v>
      </c>
      <c r="C58" s="92"/>
      <c r="D58" s="648" t="e">
        <f>D56/D55</f>
        <v>#VALUE!</v>
      </c>
      <c r="E58" s="664"/>
      <c r="F58" s="648" t="e">
        <f>F56/F55</f>
        <v>#VALUE!</v>
      </c>
      <c r="G58" s="664"/>
      <c r="H58" s="648" t="s">
        <v>25</v>
      </c>
      <c r="I58" s="701"/>
    </row>
    <row r="59" spans="1:9" ht="13.5" customHeight="1" thickBot="1" x14ac:dyDescent="0.35">
      <c r="A59" s="40"/>
      <c r="B59" s="64" t="s">
        <v>236</v>
      </c>
      <c r="C59" s="108"/>
      <c r="D59" s="665">
        <f>I51</f>
        <v>1</v>
      </c>
      <c r="E59" s="666"/>
      <c r="F59" s="665">
        <f>I52</f>
        <v>1</v>
      </c>
      <c r="G59" s="666"/>
      <c r="H59" s="649" t="s">
        <v>25</v>
      </c>
      <c r="I59" s="706"/>
    </row>
    <row r="60" spans="1:9" ht="13.5" x14ac:dyDescent="0.35">
      <c r="B60" s="53" t="s">
        <v>127</v>
      </c>
      <c r="C60" s="53"/>
    </row>
    <row r="61" spans="1:9" ht="15" x14ac:dyDescent="0.3">
      <c r="A61" s="715" t="s">
        <v>160</v>
      </c>
      <c r="B61" s="715"/>
      <c r="C61" s="715"/>
      <c r="D61" s="715"/>
      <c r="E61" s="715"/>
      <c r="F61" s="715"/>
      <c r="G61" s="715"/>
      <c r="H61" s="715"/>
      <c r="I61" s="715"/>
    </row>
    <row r="62" spans="1:9" ht="26" customHeight="1" x14ac:dyDescent="0.3">
      <c r="A62" s="714" t="s">
        <v>191</v>
      </c>
      <c r="B62" s="714"/>
      <c r="C62" s="714"/>
      <c r="D62" s="714"/>
      <c r="E62" s="714"/>
      <c r="F62" s="714"/>
      <c r="G62" s="714"/>
      <c r="H62" s="714"/>
      <c r="I62" s="714"/>
    </row>
    <row r="67" spans="4:4" x14ac:dyDescent="0.3">
      <c r="D67" t="s">
        <v>25</v>
      </c>
    </row>
  </sheetData>
  <mergeCells count="26">
    <mergeCell ref="D57:E57"/>
    <mergeCell ref="D58:E58"/>
    <mergeCell ref="D59:E59"/>
    <mergeCell ref="A62:I62"/>
    <mergeCell ref="A61:I61"/>
    <mergeCell ref="H57:I57"/>
    <mergeCell ref="H58:I58"/>
    <mergeCell ref="H59:I59"/>
    <mergeCell ref="F57:G57"/>
    <mergeCell ref="F58:G58"/>
    <mergeCell ref="F59:G59"/>
    <mergeCell ref="H55:I55"/>
    <mergeCell ref="H56:I56"/>
    <mergeCell ref="F55:G55"/>
    <mergeCell ref="F56:G56"/>
    <mergeCell ref="D55:E55"/>
    <mergeCell ref="D56:E56"/>
    <mergeCell ref="A1:D1"/>
    <mergeCell ref="F3:I3"/>
    <mergeCell ref="B3:B4"/>
    <mergeCell ref="A3:A4"/>
    <mergeCell ref="D54:E54"/>
    <mergeCell ref="F54:G54"/>
    <mergeCell ref="D3:E3"/>
    <mergeCell ref="C3:C4"/>
    <mergeCell ref="H54:I54"/>
  </mergeCells>
  <phoneticPr fontId="0" type="noConversion"/>
  <printOptions horizontalCentered="1"/>
  <pageMargins left="0.25" right="0.25" top="1" bottom="0.5" header="0.5" footer="0.25"/>
  <pageSetup scale="79" orientation="portrait" r:id="rId1"/>
  <headerFooter alignWithMargins="0">
    <oddHeader>&amp;C&amp;"Times New Roman,Bold"&amp;12Oklahoma State Regents for Higher Education
&amp;11FY16 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heetViews>
  <sheetFormatPr defaultRowHeight="13" x14ac:dyDescent="0.3"/>
  <cols>
    <col min="1" max="1" width="2.69921875" style="416" customWidth="1"/>
    <col min="2" max="2" width="21.796875" style="416" customWidth="1"/>
    <col min="3" max="3" width="10.69921875" style="416" customWidth="1"/>
    <col min="4" max="9" width="11" style="416" customWidth="1"/>
    <col min="10" max="16384" width="8.796875" style="416"/>
  </cols>
  <sheetData>
    <row r="1" spans="1:9" x14ac:dyDescent="0.3">
      <c r="A1" s="416" t="s">
        <v>25</v>
      </c>
    </row>
    <row r="2" spans="1:9" x14ac:dyDescent="0.3">
      <c r="A2" s="621" t="s">
        <v>33</v>
      </c>
      <c r="B2" s="621"/>
      <c r="C2" s="621"/>
      <c r="D2" s="621"/>
      <c r="E2" s="621"/>
      <c r="F2" s="621"/>
      <c r="G2" s="621"/>
      <c r="H2" s="621"/>
      <c r="I2" s="621"/>
    </row>
    <row r="3" spans="1:9" x14ac:dyDescent="0.3">
      <c r="A3" s="621" t="s">
        <v>211</v>
      </c>
      <c r="B3" s="621"/>
      <c r="C3" s="621"/>
      <c r="D3" s="621"/>
      <c r="E3" s="621"/>
      <c r="F3" s="621"/>
      <c r="G3" s="621"/>
      <c r="H3" s="621"/>
      <c r="I3" s="621"/>
    </row>
    <row r="4" spans="1:9" x14ac:dyDescent="0.3">
      <c r="A4" s="561"/>
      <c r="B4" s="561"/>
      <c r="C4" s="561"/>
      <c r="D4" s="561"/>
      <c r="E4" s="561" t="s">
        <v>210</v>
      </c>
      <c r="F4" s="561"/>
      <c r="G4" s="561"/>
      <c r="H4" s="561"/>
      <c r="I4" s="561"/>
    </row>
    <row r="6" spans="1:9" x14ac:dyDescent="0.3">
      <c r="A6" s="562" t="s">
        <v>24</v>
      </c>
      <c r="B6" s="562"/>
      <c r="C6" s="562"/>
      <c r="D6" s="562"/>
      <c r="E6" s="562" t="s">
        <v>142</v>
      </c>
      <c r="F6" s="562"/>
      <c r="G6" s="562"/>
      <c r="H6" s="562"/>
      <c r="I6" s="562"/>
    </row>
    <row r="7" spans="1:9" x14ac:dyDescent="0.3">
      <c r="A7" s="597"/>
      <c r="B7" s="598"/>
      <c r="C7" s="598"/>
      <c r="D7" s="598"/>
      <c r="E7" s="598"/>
      <c r="F7" s="598"/>
      <c r="G7" s="598"/>
      <c r="H7" s="598"/>
      <c r="I7" s="599"/>
    </row>
    <row r="8" spans="1:9" ht="13.5" customHeight="1" x14ac:dyDescent="0.3">
      <c r="A8" s="611" t="s">
        <v>25</v>
      </c>
      <c r="B8" s="613" t="s">
        <v>172</v>
      </c>
      <c r="C8" s="615" t="s">
        <v>193</v>
      </c>
      <c r="D8" s="617" t="s">
        <v>229</v>
      </c>
      <c r="E8" s="617"/>
      <c r="F8" s="618" t="s">
        <v>212</v>
      </c>
      <c r="G8" s="617"/>
      <c r="H8" s="619"/>
      <c r="I8" s="620"/>
    </row>
    <row r="9" spans="1:9" ht="38" customHeight="1" x14ac:dyDescent="0.3">
      <c r="A9" s="612"/>
      <c r="B9" s="614"/>
      <c r="C9" s="616"/>
      <c r="D9" s="564" t="s">
        <v>230</v>
      </c>
      <c r="E9" s="565" t="s">
        <v>208</v>
      </c>
      <c r="F9" s="564" t="s">
        <v>213</v>
      </c>
      <c r="G9" s="565" t="s">
        <v>209</v>
      </c>
      <c r="H9" s="564" t="s">
        <v>231</v>
      </c>
      <c r="I9" s="566" t="s">
        <v>232</v>
      </c>
    </row>
    <row r="10" spans="1:9" x14ac:dyDescent="0.3">
      <c r="A10" s="567" t="s">
        <v>0</v>
      </c>
      <c r="B10" s="560" t="s">
        <v>194</v>
      </c>
      <c r="C10" s="568"/>
      <c r="D10" s="569"/>
      <c r="E10" s="570"/>
      <c r="F10" s="571"/>
      <c r="G10" s="572"/>
      <c r="H10" s="573"/>
      <c r="I10" s="574"/>
    </row>
    <row r="11" spans="1:9" x14ac:dyDescent="0.3">
      <c r="A11" s="575"/>
      <c r="B11" s="560" t="s">
        <v>25</v>
      </c>
      <c r="C11" s="568"/>
      <c r="D11" s="569"/>
      <c r="E11" s="570"/>
      <c r="F11" s="576"/>
      <c r="G11" s="574"/>
      <c r="H11" s="573"/>
      <c r="I11" s="574"/>
    </row>
    <row r="12" spans="1:9" s="579" customFormat="1" ht="13.5" x14ac:dyDescent="0.35">
      <c r="A12" s="577"/>
      <c r="B12" s="530" t="s">
        <v>195</v>
      </c>
      <c r="C12" s="578" t="s">
        <v>196</v>
      </c>
      <c r="D12" s="531">
        <v>1</v>
      </c>
      <c r="E12" s="536">
        <f>D12*30</f>
        <v>30</v>
      </c>
      <c r="F12" s="538">
        <v>1</v>
      </c>
      <c r="G12" s="539">
        <f>F12*30</f>
        <v>30</v>
      </c>
      <c r="H12" s="537">
        <f>G12-E12</f>
        <v>0</v>
      </c>
      <c r="I12" s="532">
        <f>H12/E12</f>
        <v>0</v>
      </c>
    </row>
    <row r="13" spans="1:9" s="579" customFormat="1" ht="13.5" x14ac:dyDescent="0.35">
      <c r="A13" s="577"/>
      <c r="B13" s="530" t="s">
        <v>197</v>
      </c>
      <c r="C13" s="580" t="s">
        <v>201</v>
      </c>
      <c r="D13" s="531">
        <f>D12</f>
        <v>1</v>
      </c>
      <c r="E13" s="536">
        <f>D13*15</f>
        <v>15</v>
      </c>
      <c r="F13" s="538">
        <v>1</v>
      </c>
      <c r="G13" s="539">
        <f>F13*15</f>
        <v>15</v>
      </c>
      <c r="H13" s="537">
        <f>G13-E13</f>
        <v>0</v>
      </c>
      <c r="I13" s="532">
        <f>H13/E13</f>
        <v>0</v>
      </c>
    </row>
    <row r="14" spans="1:9" s="579" customFormat="1" ht="13.5" x14ac:dyDescent="0.35">
      <c r="A14" s="581"/>
      <c r="B14" s="533" t="s">
        <v>198</v>
      </c>
      <c r="C14" s="535">
        <v>30</v>
      </c>
      <c r="D14" s="534">
        <v>1</v>
      </c>
      <c r="E14" s="582">
        <f>E13*2</f>
        <v>30</v>
      </c>
      <c r="F14" s="540">
        <v>1</v>
      </c>
      <c r="G14" s="539">
        <f>G13*2</f>
        <v>30</v>
      </c>
      <c r="H14" s="537">
        <f>G14-E14</f>
        <v>0</v>
      </c>
      <c r="I14" s="532">
        <f>H14/E14</f>
        <v>0</v>
      </c>
    </row>
    <row r="15" spans="1:9" x14ac:dyDescent="0.3">
      <c r="A15" s="583"/>
      <c r="B15" s="584"/>
      <c r="C15" s="584"/>
      <c r="D15" s="585"/>
      <c r="E15" s="585"/>
      <c r="F15" s="586"/>
      <c r="G15" s="586"/>
      <c r="H15" s="586"/>
      <c r="I15" s="587"/>
    </row>
    <row r="16" spans="1:9" ht="13.5" customHeight="1" x14ac:dyDescent="0.3">
      <c r="A16" s="611" t="s">
        <v>25</v>
      </c>
      <c r="B16" s="613" t="s">
        <v>172</v>
      </c>
      <c r="C16" s="615" t="s">
        <v>193</v>
      </c>
      <c r="D16" s="617" t="s">
        <v>229</v>
      </c>
      <c r="E16" s="617"/>
      <c r="F16" s="618" t="s">
        <v>212</v>
      </c>
      <c r="G16" s="617"/>
      <c r="H16" s="619"/>
      <c r="I16" s="620"/>
    </row>
    <row r="17" spans="1:12" ht="38" customHeight="1" x14ac:dyDescent="0.3">
      <c r="A17" s="612"/>
      <c r="B17" s="614"/>
      <c r="C17" s="616"/>
      <c r="D17" s="564" t="s">
        <v>199</v>
      </c>
      <c r="E17" s="565" t="s">
        <v>207</v>
      </c>
      <c r="F17" s="564" t="s">
        <v>199</v>
      </c>
      <c r="G17" s="565" t="s">
        <v>207</v>
      </c>
      <c r="H17" s="564" t="s">
        <v>231</v>
      </c>
      <c r="I17" s="566" t="s">
        <v>232</v>
      </c>
    </row>
    <row r="18" spans="1:12" ht="14" customHeight="1" x14ac:dyDescent="0.3">
      <c r="A18" s="567" t="s">
        <v>5</v>
      </c>
      <c r="B18" s="560" t="s">
        <v>214</v>
      </c>
      <c r="C18" s="588"/>
      <c r="D18" s="573"/>
      <c r="E18" s="570"/>
      <c r="F18" s="589"/>
      <c r="G18" s="590"/>
      <c r="H18" s="569"/>
      <c r="I18" s="591"/>
    </row>
    <row r="19" spans="1:12" x14ac:dyDescent="0.3">
      <c r="A19" s="575"/>
      <c r="B19" s="592" t="s">
        <v>200</v>
      </c>
      <c r="C19" s="593">
        <v>1</v>
      </c>
      <c r="D19" s="554">
        <f>E19/C19</f>
        <v>1</v>
      </c>
      <c r="E19" s="555">
        <f t="shared" ref="E19:E38" si="0">$D$12*C19</f>
        <v>1</v>
      </c>
      <c r="F19" s="556">
        <f>G19/C19</f>
        <v>1</v>
      </c>
      <c r="G19" s="557">
        <f>$F$12*C19</f>
        <v>1</v>
      </c>
      <c r="H19" s="558">
        <f>F19-D19</f>
        <v>0</v>
      </c>
      <c r="I19" s="559">
        <f>H19/D19</f>
        <v>0</v>
      </c>
    </row>
    <row r="20" spans="1:12" x14ac:dyDescent="0.3">
      <c r="A20" s="575"/>
      <c r="B20" s="594" t="s">
        <v>25</v>
      </c>
      <c r="C20" s="593">
        <v>2</v>
      </c>
      <c r="D20" s="554">
        <f t="shared" ref="D20:D38" si="1">E20/C20</f>
        <v>1</v>
      </c>
      <c r="E20" s="555">
        <f t="shared" si="0"/>
        <v>2</v>
      </c>
      <c r="F20" s="556">
        <f t="shared" ref="F20:F30" si="2">G20/C20</f>
        <v>1</v>
      </c>
      <c r="G20" s="557">
        <f t="shared" ref="G20:G29" si="3">$F$12*C20</f>
        <v>2</v>
      </c>
      <c r="H20" s="558">
        <f t="shared" ref="H20:H38" si="4">F20-D20</f>
        <v>0</v>
      </c>
      <c r="I20" s="559">
        <f t="shared" ref="I20:I38" si="5">H20/D20</f>
        <v>0</v>
      </c>
    </row>
    <row r="21" spans="1:12" x14ac:dyDescent="0.3">
      <c r="A21" s="575"/>
      <c r="B21" s="594" t="s">
        <v>25</v>
      </c>
      <c r="C21" s="593">
        <v>3</v>
      </c>
      <c r="D21" s="554">
        <f t="shared" si="1"/>
        <v>1</v>
      </c>
      <c r="E21" s="555">
        <f t="shared" si="0"/>
        <v>3</v>
      </c>
      <c r="F21" s="556">
        <f t="shared" si="2"/>
        <v>1</v>
      </c>
      <c r="G21" s="557">
        <f t="shared" si="3"/>
        <v>3</v>
      </c>
      <c r="H21" s="558">
        <f t="shared" si="4"/>
        <v>0</v>
      </c>
      <c r="I21" s="559">
        <f t="shared" si="5"/>
        <v>0</v>
      </c>
    </row>
    <row r="22" spans="1:12" x14ac:dyDescent="0.3">
      <c r="A22" s="575"/>
      <c r="B22" s="594" t="s">
        <v>25</v>
      </c>
      <c r="C22" s="593">
        <v>4</v>
      </c>
      <c r="D22" s="554">
        <f t="shared" si="1"/>
        <v>1</v>
      </c>
      <c r="E22" s="555">
        <f t="shared" si="0"/>
        <v>4</v>
      </c>
      <c r="F22" s="556">
        <f t="shared" si="2"/>
        <v>1</v>
      </c>
      <c r="G22" s="557">
        <f t="shared" si="3"/>
        <v>4</v>
      </c>
      <c r="H22" s="558">
        <f t="shared" si="4"/>
        <v>0</v>
      </c>
      <c r="I22" s="559">
        <f t="shared" si="5"/>
        <v>0</v>
      </c>
      <c r="J22" s="563"/>
      <c r="K22" s="563"/>
      <c r="L22" s="563"/>
    </row>
    <row r="23" spans="1:12" x14ac:dyDescent="0.3">
      <c r="A23" s="575"/>
      <c r="B23" s="594" t="s">
        <v>25</v>
      </c>
      <c r="C23" s="593">
        <v>5</v>
      </c>
      <c r="D23" s="554">
        <f t="shared" si="1"/>
        <v>1</v>
      </c>
      <c r="E23" s="555">
        <f t="shared" si="0"/>
        <v>5</v>
      </c>
      <c r="F23" s="556">
        <f t="shared" si="2"/>
        <v>1</v>
      </c>
      <c r="G23" s="557">
        <f t="shared" si="3"/>
        <v>5</v>
      </c>
      <c r="H23" s="558">
        <f t="shared" si="4"/>
        <v>0</v>
      </c>
      <c r="I23" s="559">
        <f t="shared" si="5"/>
        <v>0</v>
      </c>
      <c r="J23" s="563"/>
      <c r="K23" s="563"/>
      <c r="L23" s="563"/>
    </row>
    <row r="24" spans="1:12" x14ac:dyDescent="0.3">
      <c r="A24" s="575"/>
      <c r="B24" s="594" t="s">
        <v>25</v>
      </c>
      <c r="C24" s="593">
        <v>6</v>
      </c>
      <c r="D24" s="554">
        <f t="shared" si="1"/>
        <v>1</v>
      </c>
      <c r="E24" s="555">
        <f t="shared" si="0"/>
        <v>6</v>
      </c>
      <c r="F24" s="556">
        <f t="shared" si="2"/>
        <v>1</v>
      </c>
      <c r="G24" s="557">
        <f t="shared" si="3"/>
        <v>6</v>
      </c>
      <c r="H24" s="558">
        <f t="shared" si="4"/>
        <v>0</v>
      </c>
      <c r="I24" s="559">
        <f t="shared" si="5"/>
        <v>0</v>
      </c>
      <c r="J24" s="563"/>
      <c r="K24" s="563"/>
      <c r="L24" s="563" t="s">
        <v>25</v>
      </c>
    </row>
    <row r="25" spans="1:12" x14ac:dyDescent="0.3">
      <c r="A25" s="575"/>
      <c r="B25" s="594" t="s">
        <v>25</v>
      </c>
      <c r="C25" s="593">
        <v>7</v>
      </c>
      <c r="D25" s="554">
        <f t="shared" si="1"/>
        <v>1</v>
      </c>
      <c r="E25" s="555">
        <f t="shared" si="0"/>
        <v>7</v>
      </c>
      <c r="F25" s="556">
        <f t="shared" si="2"/>
        <v>1</v>
      </c>
      <c r="G25" s="557">
        <f t="shared" si="3"/>
        <v>7</v>
      </c>
      <c r="H25" s="558">
        <f t="shared" si="4"/>
        <v>0</v>
      </c>
      <c r="I25" s="559">
        <f t="shared" si="5"/>
        <v>0</v>
      </c>
      <c r="J25" s="563"/>
      <c r="K25" s="563"/>
      <c r="L25" s="563"/>
    </row>
    <row r="26" spans="1:12" x14ac:dyDescent="0.3">
      <c r="A26" s="575"/>
      <c r="B26" s="594" t="s">
        <v>25</v>
      </c>
      <c r="C26" s="593">
        <v>8</v>
      </c>
      <c r="D26" s="554">
        <f t="shared" si="1"/>
        <v>1</v>
      </c>
      <c r="E26" s="555">
        <f t="shared" si="0"/>
        <v>8</v>
      </c>
      <c r="F26" s="556">
        <f t="shared" si="2"/>
        <v>1</v>
      </c>
      <c r="G26" s="557">
        <f t="shared" si="3"/>
        <v>8</v>
      </c>
      <c r="H26" s="558">
        <f t="shared" si="4"/>
        <v>0</v>
      </c>
      <c r="I26" s="559">
        <f t="shared" si="5"/>
        <v>0</v>
      </c>
      <c r="J26" s="563"/>
      <c r="K26" s="563"/>
      <c r="L26" s="563"/>
    </row>
    <row r="27" spans="1:12" x14ac:dyDescent="0.3">
      <c r="A27" s="575"/>
      <c r="B27" s="594" t="s">
        <v>25</v>
      </c>
      <c r="C27" s="593">
        <v>9</v>
      </c>
      <c r="D27" s="554">
        <f t="shared" si="1"/>
        <v>1</v>
      </c>
      <c r="E27" s="555">
        <f t="shared" si="0"/>
        <v>9</v>
      </c>
      <c r="F27" s="556">
        <f t="shared" si="2"/>
        <v>1</v>
      </c>
      <c r="G27" s="557">
        <f t="shared" si="3"/>
        <v>9</v>
      </c>
      <c r="H27" s="558">
        <f t="shared" si="4"/>
        <v>0</v>
      </c>
      <c r="I27" s="559">
        <f t="shared" si="5"/>
        <v>0</v>
      </c>
      <c r="J27" s="563"/>
      <c r="K27" s="563"/>
      <c r="L27" s="563"/>
    </row>
    <row r="28" spans="1:12" x14ac:dyDescent="0.3">
      <c r="A28" s="575"/>
      <c r="B28" s="594" t="s">
        <v>25</v>
      </c>
      <c r="C28" s="595">
        <v>10</v>
      </c>
      <c r="D28" s="554">
        <f t="shared" si="1"/>
        <v>1</v>
      </c>
      <c r="E28" s="555">
        <f t="shared" si="0"/>
        <v>10</v>
      </c>
      <c r="F28" s="556">
        <f t="shared" si="2"/>
        <v>1</v>
      </c>
      <c r="G28" s="557">
        <f t="shared" si="3"/>
        <v>10</v>
      </c>
      <c r="H28" s="558">
        <f t="shared" si="4"/>
        <v>0</v>
      </c>
      <c r="I28" s="559">
        <f t="shared" si="5"/>
        <v>0</v>
      </c>
      <c r="J28" s="563"/>
      <c r="K28" s="563"/>
      <c r="L28" s="563"/>
    </row>
    <row r="29" spans="1:12" x14ac:dyDescent="0.3">
      <c r="A29" s="575"/>
      <c r="B29" s="594" t="s">
        <v>25</v>
      </c>
      <c r="C29" s="593">
        <v>11</v>
      </c>
      <c r="D29" s="554">
        <f t="shared" si="1"/>
        <v>1</v>
      </c>
      <c r="E29" s="555">
        <f t="shared" si="0"/>
        <v>11</v>
      </c>
      <c r="F29" s="556">
        <f t="shared" si="2"/>
        <v>1</v>
      </c>
      <c r="G29" s="557">
        <f t="shared" si="3"/>
        <v>11</v>
      </c>
      <c r="H29" s="558">
        <f t="shared" si="4"/>
        <v>0</v>
      </c>
      <c r="I29" s="559">
        <f t="shared" si="5"/>
        <v>0</v>
      </c>
      <c r="J29" s="563"/>
      <c r="K29" s="563"/>
      <c r="L29" s="563"/>
    </row>
    <row r="30" spans="1:12" x14ac:dyDescent="0.3">
      <c r="A30" s="575"/>
      <c r="B30" s="594" t="s">
        <v>25</v>
      </c>
      <c r="C30" s="593">
        <v>12</v>
      </c>
      <c r="D30" s="554">
        <f t="shared" si="1"/>
        <v>1</v>
      </c>
      <c r="E30" s="555">
        <f t="shared" si="0"/>
        <v>12</v>
      </c>
      <c r="F30" s="556">
        <f t="shared" si="2"/>
        <v>1.25</v>
      </c>
      <c r="G30" s="557">
        <f t="shared" ref="G30:G36" si="6">$G$13</f>
        <v>15</v>
      </c>
      <c r="H30" s="558">
        <f t="shared" ref="H30" si="7">F30-D30</f>
        <v>0.25</v>
      </c>
      <c r="I30" s="559">
        <f t="shared" ref="I30" si="8">H30/D30</f>
        <v>0.25</v>
      </c>
      <c r="J30" s="563"/>
      <c r="K30" s="563"/>
      <c r="L30" s="563"/>
    </row>
    <row r="31" spans="1:12" x14ac:dyDescent="0.3">
      <c r="A31" s="575"/>
      <c r="B31" s="594" t="s">
        <v>25</v>
      </c>
      <c r="C31" s="593">
        <v>13</v>
      </c>
      <c r="D31" s="554">
        <f t="shared" si="1"/>
        <v>1</v>
      </c>
      <c r="E31" s="555">
        <f t="shared" si="0"/>
        <v>13</v>
      </c>
      <c r="F31" s="556">
        <f t="shared" ref="F31:F38" si="9">G31/C31</f>
        <v>1.1538461538461537</v>
      </c>
      <c r="G31" s="557">
        <f t="shared" si="6"/>
        <v>15</v>
      </c>
      <c r="H31" s="558">
        <f t="shared" si="4"/>
        <v>0.15384615384615374</v>
      </c>
      <c r="I31" s="559">
        <f t="shared" si="5"/>
        <v>0.15384615384615374</v>
      </c>
      <c r="J31" s="563"/>
      <c r="K31" s="563"/>
      <c r="L31" s="563"/>
    </row>
    <row r="32" spans="1:12" x14ac:dyDescent="0.3">
      <c r="A32" s="575"/>
      <c r="B32" s="594" t="s">
        <v>25</v>
      </c>
      <c r="C32" s="593">
        <v>14</v>
      </c>
      <c r="D32" s="554">
        <f t="shared" si="1"/>
        <v>1</v>
      </c>
      <c r="E32" s="555">
        <f t="shared" si="0"/>
        <v>14</v>
      </c>
      <c r="F32" s="556">
        <f t="shared" si="9"/>
        <v>1.0714285714285714</v>
      </c>
      <c r="G32" s="557">
        <f t="shared" si="6"/>
        <v>15</v>
      </c>
      <c r="H32" s="558">
        <f t="shared" si="4"/>
        <v>7.1428571428571397E-2</v>
      </c>
      <c r="I32" s="559">
        <f t="shared" si="5"/>
        <v>7.1428571428571397E-2</v>
      </c>
      <c r="J32" s="563"/>
      <c r="K32" s="563"/>
      <c r="L32" s="563"/>
    </row>
    <row r="33" spans="1:12" x14ac:dyDescent="0.3">
      <c r="A33" s="575"/>
      <c r="B33" s="594" t="s">
        <v>25</v>
      </c>
      <c r="C33" s="593">
        <v>15</v>
      </c>
      <c r="D33" s="554">
        <f t="shared" si="1"/>
        <v>1</v>
      </c>
      <c r="E33" s="555">
        <f t="shared" si="0"/>
        <v>15</v>
      </c>
      <c r="F33" s="556">
        <f t="shared" si="9"/>
        <v>1</v>
      </c>
      <c r="G33" s="557">
        <f t="shared" si="6"/>
        <v>15</v>
      </c>
      <c r="H33" s="558">
        <f t="shared" si="4"/>
        <v>0</v>
      </c>
      <c r="I33" s="559">
        <f t="shared" si="5"/>
        <v>0</v>
      </c>
      <c r="J33" s="563"/>
      <c r="K33" s="563"/>
      <c r="L33" s="563"/>
    </row>
    <row r="34" spans="1:12" x14ac:dyDescent="0.3">
      <c r="A34" s="575"/>
      <c r="B34" s="594" t="s">
        <v>25</v>
      </c>
      <c r="C34" s="593">
        <v>16</v>
      </c>
      <c r="D34" s="554">
        <f t="shared" si="1"/>
        <v>1</v>
      </c>
      <c r="E34" s="555">
        <f t="shared" si="0"/>
        <v>16</v>
      </c>
      <c r="F34" s="556">
        <f t="shared" si="9"/>
        <v>0.9375</v>
      </c>
      <c r="G34" s="557">
        <f t="shared" si="6"/>
        <v>15</v>
      </c>
      <c r="H34" s="558">
        <f t="shared" si="4"/>
        <v>-6.25E-2</v>
      </c>
      <c r="I34" s="559">
        <f t="shared" si="5"/>
        <v>-6.25E-2</v>
      </c>
      <c r="J34" s="563"/>
      <c r="K34" s="563"/>
      <c r="L34" s="563"/>
    </row>
    <row r="35" spans="1:12" x14ac:dyDescent="0.3">
      <c r="A35" s="575"/>
      <c r="B35" s="594" t="s">
        <v>25</v>
      </c>
      <c r="C35" s="553">
        <v>17</v>
      </c>
      <c r="D35" s="554">
        <f t="shared" si="1"/>
        <v>1</v>
      </c>
      <c r="E35" s="555">
        <f t="shared" si="0"/>
        <v>17</v>
      </c>
      <c r="F35" s="556">
        <f t="shared" si="9"/>
        <v>0.88235294117647056</v>
      </c>
      <c r="G35" s="557">
        <f t="shared" si="6"/>
        <v>15</v>
      </c>
      <c r="H35" s="558">
        <f t="shared" si="4"/>
        <v>-0.11764705882352944</v>
      </c>
      <c r="I35" s="559">
        <f t="shared" si="5"/>
        <v>-0.11764705882352944</v>
      </c>
      <c r="J35" s="563"/>
      <c r="K35" s="563"/>
      <c r="L35" s="563"/>
    </row>
    <row r="36" spans="1:12" x14ac:dyDescent="0.3">
      <c r="A36" s="575"/>
      <c r="B36" s="594" t="s">
        <v>25</v>
      </c>
      <c r="C36" s="553">
        <v>18</v>
      </c>
      <c r="D36" s="554">
        <f t="shared" si="1"/>
        <v>1</v>
      </c>
      <c r="E36" s="555">
        <f t="shared" si="0"/>
        <v>18</v>
      </c>
      <c r="F36" s="556">
        <f t="shared" si="9"/>
        <v>0.83333333333333337</v>
      </c>
      <c r="G36" s="557">
        <f t="shared" si="6"/>
        <v>15</v>
      </c>
      <c r="H36" s="558">
        <f t="shared" si="4"/>
        <v>-0.16666666666666663</v>
      </c>
      <c r="I36" s="559">
        <f t="shared" si="5"/>
        <v>-0.16666666666666663</v>
      </c>
      <c r="J36" s="563"/>
      <c r="K36" s="563"/>
      <c r="L36" s="563"/>
    </row>
    <row r="37" spans="1:12" x14ac:dyDescent="0.3">
      <c r="A37" s="575"/>
      <c r="B37" s="594" t="s">
        <v>25</v>
      </c>
      <c r="C37" s="553">
        <v>19</v>
      </c>
      <c r="D37" s="554">
        <f t="shared" si="1"/>
        <v>1</v>
      </c>
      <c r="E37" s="555">
        <f t="shared" si="0"/>
        <v>19</v>
      </c>
      <c r="F37" s="556">
        <f t="shared" si="9"/>
        <v>1</v>
      </c>
      <c r="G37" s="557">
        <f>$F$12*C37</f>
        <v>19</v>
      </c>
      <c r="H37" s="558">
        <f t="shared" si="4"/>
        <v>0</v>
      </c>
      <c r="I37" s="559">
        <f t="shared" si="5"/>
        <v>0</v>
      </c>
      <c r="J37" s="563"/>
      <c r="K37" s="563"/>
      <c r="L37" s="563"/>
    </row>
    <row r="38" spans="1:12" x14ac:dyDescent="0.3">
      <c r="A38" s="575"/>
      <c r="B38" s="594" t="s">
        <v>25</v>
      </c>
      <c r="C38" s="553">
        <v>20</v>
      </c>
      <c r="D38" s="554">
        <f t="shared" si="1"/>
        <v>1</v>
      </c>
      <c r="E38" s="555">
        <f t="shared" si="0"/>
        <v>20</v>
      </c>
      <c r="F38" s="556">
        <f t="shared" si="9"/>
        <v>1</v>
      </c>
      <c r="G38" s="557">
        <f>$F$12*C38</f>
        <v>20</v>
      </c>
      <c r="H38" s="558">
        <f t="shared" si="4"/>
        <v>0</v>
      </c>
      <c r="I38" s="559">
        <f t="shared" si="5"/>
        <v>0</v>
      </c>
      <c r="J38" s="563"/>
      <c r="K38" s="563"/>
      <c r="L38" s="563"/>
    </row>
    <row r="39" spans="1:12" x14ac:dyDescent="0.3">
      <c r="A39" s="575"/>
      <c r="B39" s="594" t="s">
        <v>25</v>
      </c>
      <c r="C39" s="553">
        <v>21</v>
      </c>
      <c r="D39" s="554">
        <f t="shared" ref="D39:D42" si="10">E39/C39</f>
        <v>1</v>
      </c>
      <c r="E39" s="555">
        <f t="shared" ref="E39:E42" si="11">$D$12*C39</f>
        <v>21</v>
      </c>
      <c r="F39" s="556">
        <f t="shared" ref="F39:F42" si="12">G39/C39</f>
        <v>1</v>
      </c>
      <c r="G39" s="557">
        <f t="shared" ref="G39:G42" si="13">$F$12*C39</f>
        <v>21</v>
      </c>
      <c r="H39" s="558">
        <f t="shared" ref="H39:H42" si="14">F39-D39</f>
        <v>0</v>
      </c>
      <c r="I39" s="559">
        <f t="shared" ref="I39:I42" si="15">H39/D39</f>
        <v>0</v>
      </c>
      <c r="J39" s="563"/>
      <c r="K39" s="563"/>
      <c r="L39" s="563"/>
    </row>
    <row r="40" spans="1:12" x14ac:dyDescent="0.3">
      <c r="A40" s="575"/>
      <c r="B40" s="596"/>
      <c r="C40" s="553">
        <v>22</v>
      </c>
      <c r="D40" s="554">
        <f t="shared" si="10"/>
        <v>1</v>
      </c>
      <c r="E40" s="555">
        <f t="shared" si="11"/>
        <v>22</v>
      </c>
      <c r="F40" s="556">
        <f t="shared" si="12"/>
        <v>1</v>
      </c>
      <c r="G40" s="557">
        <f t="shared" si="13"/>
        <v>22</v>
      </c>
      <c r="H40" s="558">
        <f t="shared" si="14"/>
        <v>0</v>
      </c>
      <c r="I40" s="559">
        <f t="shared" si="15"/>
        <v>0</v>
      </c>
      <c r="J40" s="563"/>
      <c r="K40" s="563"/>
      <c r="L40" s="563"/>
    </row>
    <row r="41" spans="1:12" x14ac:dyDescent="0.3">
      <c r="A41" s="575"/>
      <c r="B41" s="596"/>
      <c r="C41" s="553">
        <v>23</v>
      </c>
      <c r="D41" s="554">
        <f t="shared" si="10"/>
        <v>1</v>
      </c>
      <c r="E41" s="555">
        <f t="shared" si="11"/>
        <v>23</v>
      </c>
      <c r="F41" s="556">
        <f t="shared" si="12"/>
        <v>1</v>
      </c>
      <c r="G41" s="557">
        <f t="shared" si="13"/>
        <v>23</v>
      </c>
      <c r="H41" s="558">
        <f t="shared" si="14"/>
        <v>0</v>
      </c>
      <c r="I41" s="559">
        <f t="shared" si="15"/>
        <v>0</v>
      </c>
      <c r="J41" s="563"/>
      <c r="K41" s="563"/>
      <c r="L41" s="563"/>
    </row>
    <row r="42" spans="1:12" x14ac:dyDescent="0.3">
      <c r="A42" s="575"/>
      <c r="B42" s="596"/>
      <c r="C42" s="553">
        <v>24</v>
      </c>
      <c r="D42" s="554">
        <f t="shared" si="10"/>
        <v>1</v>
      </c>
      <c r="E42" s="555">
        <f t="shared" si="11"/>
        <v>24</v>
      </c>
      <c r="F42" s="556">
        <f t="shared" si="12"/>
        <v>1</v>
      </c>
      <c r="G42" s="557">
        <f t="shared" si="13"/>
        <v>24</v>
      </c>
      <c r="H42" s="558">
        <f t="shared" si="14"/>
        <v>0</v>
      </c>
      <c r="I42" s="559">
        <f t="shared" si="15"/>
        <v>0</v>
      </c>
      <c r="J42" s="563"/>
      <c r="K42" s="563"/>
      <c r="L42" s="563"/>
    </row>
    <row r="43" spans="1:12" x14ac:dyDescent="0.3">
      <c r="A43" s="600"/>
      <c r="B43" s="601" t="s">
        <v>25</v>
      </c>
      <c r="C43" s="602" t="s">
        <v>25</v>
      </c>
      <c r="D43" s="603" t="s">
        <v>25</v>
      </c>
      <c r="E43" s="604" t="s">
        <v>25</v>
      </c>
      <c r="F43" s="605" t="s">
        <v>25</v>
      </c>
      <c r="G43" s="606" t="s">
        <v>25</v>
      </c>
      <c r="H43" s="607" t="s">
        <v>25</v>
      </c>
      <c r="I43" s="608" t="s">
        <v>25</v>
      </c>
      <c r="J43" s="563"/>
      <c r="K43" s="563"/>
      <c r="L43" s="563"/>
    </row>
  </sheetData>
  <mergeCells count="12">
    <mergeCell ref="A2:I2"/>
    <mergeCell ref="A3:I3"/>
    <mergeCell ref="A8:A9"/>
    <mergeCell ref="B8:B9"/>
    <mergeCell ref="C8:C9"/>
    <mergeCell ref="D8:E8"/>
    <mergeCell ref="F8:I8"/>
    <mergeCell ref="A16:A17"/>
    <mergeCell ref="B16:B17"/>
    <mergeCell ref="C16:C17"/>
    <mergeCell ref="D16:E16"/>
    <mergeCell ref="F16:I16"/>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L24"/>
  <sheetViews>
    <sheetView zoomScaleNormal="100" workbookViewId="0"/>
  </sheetViews>
  <sheetFormatPr defaultRowHeight="13" x14ac:dyDescent="0.3"/>
  <cols>
    <col min="1" max="1" width="3.796875" customWidth="1"/>
    <col min="2" max="2" width="40.796875" customWidth="1"/>
    <col min="3" max="3" width="3.296875" customWidth="1"/>
    <col min="4" max="4" width="60.796875" customWidth="1"/>
  </cols>
  <sheetData>
    <row r="1" spans="1:12" ht="21" customHeight="1" x14ac:dyDescent="0.35">
      <c r="A1" s="37" t="s">
        <v>24</v>
      </c>
      <c r="B1" s="34"/>
      <c r="D1" s="37" t="s">
        <v>32</v>
      </c>
      <c r="E1" s="82" t="s">
        <v>25</v>
      </c>
    </row>
    <row r="2" spans="1:12" ht="12" customHeight="1" x14ac:dyDescent="0.3">
      <c r="A2" s="722"/>
      <c r="B2" s="740"/>
      <c r="C2" s="722"/>
      <c r="D2" s="722"/>
    </row>
    <row r="3" spans="1:12" ht="96.75" customHeight="1" x14ac:dyDescent="0.3">
      <c r="A3" s="741" t="s">
        <v>80</v>
      </c>
      <c r="B3" s="742"/>
      <c r="C3" s="742"/>
      <c r="D3" s="743"/>
    </row>
    <row r="4" spans="1:12" ht="30.75" customHeight="1" x14ac:dyDescent="0.35">
      <c r="A4" s="719" t="s">
        <v>151</v>
      </c>
      <c r="B4" s="720"/>
      <c r="C4" s="720"/>
      <c r="D4" s="721"/>
    </row>
    <row r="5" spans="1:12" ht="12" customHeight="1" x14ac:dyDescent="0.3">
      <c r="A5" s="722"/>
      <c r="B5" s="740"/>
      <c r="C5" s="722"/>
      <c r="D5" s="722"/>
    </row>
    <row r="6" spans="1:12" ht="15" customHeight="1" x14ac:dyDescent="0.3">
      <c r="A6" s="120">
        <v>1</v>
      </c>
      <c r="B6" s="725" t="s">
        <v>31</v>
      </c>
      <c r="C6" s="733"/>
      <c r="D6" s="734"/>
      <c r="K6" t="s">
        <v>25</v>
      </c>
    </row>
    <row r="7" spans="1:12" ht="54" customHeight="1" x14ac:dyDescent="0.3">
      <c r="A7" s="35"/>
      <c r="B7" s="727"/>
      <c r="C7" s="744"/>
      <c r="D7" s="745"/>
    </row>
    <row r="8" spans="1:12" ht="12" customHeight="1" x14ac:dyDescent="0.3">
      <c r="A8" s="36"/>
      <c r="B8" s="722"/>
      <c r="C8" s="722"/>
      <c r="D8" s="722"/>
    </row>
    <row r="9" spans="1:12" ht="15" customHeight="1" x14ac:dyDescent="0.3">
      <c r="A9" s="121">
        <v>2</v>
      </c>
      <c r="B9" s="725" t="s">
        <v>227</v>
      </c>
      <c r="C9" s="725"/>
      <c r="D9" s="726"/>
    </row>
    <row r="10" spans="1:12" ht="54" customHeight="1" x14ac:dyDescent="0.3">
      <c r="A10" s="35"/>
      <c r="B10" s="730"/>
      <c r="C10" s="731"/>
      <c r="D10" s="732"/>
      <c r="F10" t="s">
        <v>25</v>
      </c>
      <c r="L10" t="s">
        <v>25</v>
      </c>
    </row>
    <row r="11" spans="1:12" ht="12" customHeight="1" x14ac:dyDescent="0.3">
      <c r="A11" s="36"/>
      <c r="B11" s="723"/>
      <c r="C11" s="724"/>
      <c r="D11" s="724"/>
    </row>
    <row r="12" spans="1:12" ht="52.5" customHeight="1" x14ac:dyDescent="0.3">
      <c r="A12" s="121">
        <v>3</v>
      </c>
      <c r="B12" s="725" t="s">
        <v>143</v>
      </c>
      <c r="C12" s="733"/>
      <c r="D12" s="734"/>
    </row>
    <row r="13" spans="1:12" ht="54" customHeight="1" x14ac:dyDescent="0.3">
      <c r="A13" s="35"/>
      <c r="B13" s="727"/>
      <c r="C13" s="728"/>
      <c r="D13" s="729"/>
    </row>
    <row r="14" spans="1:12" ht="12" customHeight="1" x14ac:dyDescent="0.3">
      <c r="A14" s="722"/>
      <c r="B14" s="740"/>
      <c r="C14" s="722"/>
      <c r="D14" s="722"/>
    </row>
    <row r="15" spans="1:12" ht="15" customHeight="1" x14ac:dyDescent="0.3">
      <c r="A15" s="121">
        <v>4</v>
      </c>
      <c r="B15" s="725" t="s">
        <v>228</v>
      </c>
      <c r="C15" s="725"/>
      <c r="D15" s="726"/>
    </row>
    <row r="16" spans="1:12" ht="54" customHeight="1" x14ac:dyDescent="0.3">
      <c r="A16" s="35"/>
      <c r="B16" s="727"/>
      <c r="C16" s="728"/>
      <c r="D16" s="729"/>
    </row>
    <row r="17" spans="1:12" ht="12" customHeight="1" x14ac:dyDescent="0.3">
      <c r="A17" s="36"/>
      <c r="B17" s="723"/>
      <c r="C17" s="724"/>
      <c r="D17" s="724"/>
    </row>
    <row r="18" spans="1:12" ht="27" customHeight="1" x14ac:dyDescent="0.3">
      <c r="A18" s="121">
        <v>5</v>
      </c>
      <c r="B18" s="725" t="s">
        <v>30</v>
      </c>
      <c r="C18" s="725"/>
      <c r="D18" s="726"/>
    </row>
    <row r="19" spans="1:12" ht="54" customHeight="1" x14ac:dyDescent="0.3">
      <c r="A19" s="35"/>
      <c r="B19" s="727"/>
      <c r="C19" s="728"/>
      <c r="D19" s="729"/>
    </row>
    <row r="20" spans="1:12" ht="12" customHeight="1" x14ac:dyDescent="0.3">
      <c r="A20" s="722"/>
      <c r="B20" s="740"/>
      <c r="C20" s="722"/>
      <c r="D20" s="722"/>
      <c r="L20" t="s">
        <v>25</v>
      </c>
    </row>
    <row r="21" spans="1:12" ht="15" customHeight="1" x14ac:dyDescent="0.3">
      <c r="A21" s="122">
        <v>6</v>
      </c>
      <c r="B21" s="736" t="s">
        <v>152</v>
      </c>
      <c r="C21" s="736"/>
      <c r="D21" s="737"/>
    </row>
    <row r="22" spans="1:12" ht="54" customHeight="1" x14ac:dyDescent="0.3">
      <c r="A22" s="35"/>
      <c r="B22" s="738"/>
      <c r="C22" s="738"/>
      <c r="D22" s="739"/>
    </row>
    <row r="23" spans="1:12" ht="12" customHeight="1" x14ac:dyDescent="0.3">
      <c r="A23" s="81" t="s">
        <v>25</v>
      </c>
      <c r="B23" s="735" t="s">
        <v>25</v>
      </c>
      <c r="C23" s="735"/>
      <c r="D23" s="735"/>
    </row>
    <row r="24" spans="1:12" ht="29.25" customHeight="1" x14ac:dyDescent="0.3">
      <c r="A24" s="716" t="s">
        <v>81</v>
      </c>
      <c r="B24" s="717"/>
      <c r="C24" s="717"/>
      <c r="D24" s="718"/>
    </row>
  </sheetData>
  <mergeCells count="23">
    <mergeCell ref="A2:D2"/>
    <mergeCell ref="A20:D20"/>
    <mergeCell ref="A14:D14"/>
    <mergeCell ref="A3:D3"/>
    <mergeCell ref="A5:D5"/>
    <mergeCell ref="B6:D6"/>
    <mergeCell ref="B7:D7"/>
    <mergeCell ref="B13:D13"/>
    <mergeCell ref="B11:D11"/>
    <mergeCell ref="A24:D24"/>
    <mergeCell ref="A4:D4"/>
    <mergeCell ref="B8:D8"/>
    <mergeCell ref="B17:D17"/>
    <mergeCell ref="B18:D18"/>
    <mergeCell ref="B19:D19"/>
    <mergeCell ref="B9:D9"/>
    <mergeCell ref="B10:D10"/>
    <mergeCell ref="B12:D12"/>
    <mergeCell ref="B23:D23"/>
    <mergeCell ref="B21:D21"/>
    <mergeCell ref="B22:D22"/>
    <mergeCell ref="B15:D15"/>
    <mergeCell ref="B16:D16"/>
  </mergeCells>
  <phoneticPr fontId="0" type="noConversion"/>
  <printOptions horizontalCentered="1"/>
  <pageMargins left="0.5" right="0.5" top="0.8" bottom="0.5" header="0.5" footer="0.25"/>
  <pageSetup scale="95" orientation="portrait" r:id="rId1"/>
  <headerFooter alignWithMargins="0">
    <oddHeader>&amp;C&amp;"Times New Roman,Bold"&amp;11Oklahoma State Regents for Higher Education
FY16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E33"/>
  <sheetViews>
    <sheetView workbookViewId="0"/>
  </sheetViews>
  <sheetFormatPr defaultRowHeight="13" x14ac:dyDescent="0.3"/>
  <cols>
    <col min="1" max="1" width="2" customWidth="1"/>
    <col min="2" max="2" width="50" customWidth="1"/>
    <col min="3" max="3" width="2" customWidth="1"/>
    <col min="4" max="4" width="45.796875" customWidth="1"/>
    <col min="5" max="5" width="2" customWidth="1"/>
  </cols>
  <sheetData>
    <row r="1" spans="1:5" ht="15.5" x14ac:dyDescent="0.35">
      <c r="A1" s="482"/>
      <c r="B1" s="746" t="s">
        <v>33</v>
      </c>
      <c r="C1" s="746"/>
      <c r="D1" s="746"/>
      <c r="E1" s="482"/>
    </row>
    <row r="2" spans="1:5" ht="15.5" x14ac:dyDescent="0.35">
      <c r="A2" s="482"/>
      <c r="B2" s="746" t="s">
        <v>75</v>
      </c>
      <c r="C2" s="746"/>
      <c r="D2" s="746"/>
      <c r="E2" s="482"/>
    </row>
    <row r="3" spans="1:5" ht="15.5" x14ac:dyDescent="0.35">
      <c r="A3" s="482"/>
      <c r="B3" s="447"/>
      <c r="C3" s="447"/>
      <c r="D3" s="447"/>
      <c r="E3" s="482"/>
    </row>
    <row r="4" spans="1:5" ht="25.5" customHeight="1" x14ac:dyDescent="0.3">
      <c r="A4" s="482"/>
      <c r="B4" s="747" t="s">
        <v>162</v>
      </c>
      <c r="C4" s="747"/>
      <c r="D4" s="747"/>
      <c r="E4" s="482"/>
    </row>
    <row r="5" spans="1:5" ht="15" customHeight="1" thickBot="1" x14ac:dyDescent="0.35">
      <c r="A5" s="482"/>
      <c r="B5" s="497"/>
      <c r="C5" s="497"/>
      <c r="D5" s="497"/>
      <c r="E5" s="482"/>
    </row>
    <row r="6" spans="1:5" ht="7.5" customHeight="1" thickTop="1" x14ac:dyDescent="0.3">
      <c r="A6" s="484"/>
      <c r="B6" s="483"/>
      <c r="C6" s="483"/>
      <c r="D6" s="483"/>
      <c r="E6" s="487"/>
    </row>
    <row r="7" spans="1:5" x14ac:dyDescent="0.3">
      <c r="A7" s="501"/>
      <c r="B7" s="499"/>
      <c r="C7" s="499"/>
      <c r="D7" s="499"/>
      <c r="E7" s="496"/>
    </row>
    <row r="8" spans="1:5" ht="20" x14ac:dyDescent="0.4">
      <c r="A8" s="501"/>
      <c r="B8" s="748" t="s">
        <v>237</v>
      </c>
      <c r="C8" s="748"/>
      <c r="D8" s="749"/>
      <c r="E8" s="496"/>
    </row>
    <row r="9" spans="1:5" ht="9" customHeight="1" x14ac:dyDescent="0.3">
      <c r="A9" s="501"/>
      <c r="B9" s="609"/>
      <c r="C9" s="609"/>
      <c r="D9" s="38"/>
      <c r="E9" s="496"/>
    </row>
    <row r="10" spans="1:5" ht="45.75" customHeight="1" x14ac:dyDescent="0.3">
      <c r="A10" s="501"/>
      <c r="B10" s="485" t="s">
        <v>238</v>
      </c>
      <c r="C10" s="505"/>
      <c r="D10" s="494" t="s">
        <v>239</v>
      </c>
      <c r="E10" s="496"/>
    </row>
    <row r="11" spans="1:5" ht="9" customHeight="1" x14ac:dyDescent="0.3">
      <c r="A11" s="501"/>
      <c r="B11" s="489"/>
      <c r="C11" s="489"/>
      <c r="D11" s="438"/>
      <c r="E11" s="496"/>
    </row>
    <row r="12" spans="1:5" ht="35.25" customHeight="1" x14ac:dyDescent="0.3">
      <c r="A12" s="501"/>
      <c r="B12" s="485" t="s">
        <v>240</v>
      </c>
      <c r="C12" s="505"/>
      <c r="D12" s="494" t="s">
        <v>241</v>
      </c>
      <c r="E12" s="496"/>
    </row>
    <row r="13" spans="1:5" ht="9" customHeight="1" x14ac:dyDescent="0.3">
      <c r="A13" s="501"/>
      <c r="B13" s="495"/>
      <c r="C13" s="437"/>
      <c r="D13" s="498"/>
      <c r="E13" s="496"/>
    </row>
    <row r="14" spans="1:5" ht="35.25" customHeight="1" x14ac:dyDescent="0.3">
      <c r="A14" s="501"/>
      <c r="B14" s="485" t="s">
        <v>242</v>
      </c>
      <c r="C14" s="505"/>
      <c r="D14" s="494" t="s">
        <v>243</v>
      </c>
      <c r="E14" s="496"/>
    </row>
    <row r="15" spans="1:5" ht="9" customHeight="1" x14ac:dyDescent="0.3">
      <c r="A15" s="501"/>
      <c r="B15" s="485"/>
      <c r="C15" s="505"/>
      <c r="D15" s="441"/>
      <c r="E15" s="496"/>
    </row>
    <row r="16" spans="1:5" ht="35.25" customHeight="1" x14ac:dyDescent="0.3">
      <c r="A16" s="501"/>
      <c r="B16" s="485" t="s">
        <v>244</v>
      </c>
      <c r="C16" s="505"/>
      <c r="D16" s="444" t="s">
        <v>245</v>
      </c>
      <c r="E16" s="496"/>
    </row>
    <row r="17" spans="1:5" ht="7.5" customHeight="1" x14ac:dyDescent="0.3">
      <c r="A17" s="501"/>
      <c r="B17" s="485"/>
      <c r="C17" s="505"/>
      <c r="D17" s="502"/>
      <c r="E17" s="496"/>
    </row>
    <row r="18" spans="1:5" ht="35.25" customHeight="1" x14ac:dyDescent="0.3">
      <c r="A18" s="501"/>
      <c r="B18" s="485" t="s">
        <v>246</v>
      </c>
      <c r="C18" s="505"/>
      <c r="D18" s="444" t="s">
        <v>245</v>
      </c>
      <c r="E18" s="496"/>
    </row>
    <row r="19" spans="1:5" ht="9" customHeight="1" x14ac:dyDescent="0.3">
      <c r="A19" s="501"/>
      <c r="B19" s="485"/>
      <c r="C19" s="505"/>
      <c r="D19" s="486"/>
      <c r="E19" s="496"/>
    </row>
    <row r="20" spans="1:5" ht="45.75" customHeight="1" x14ac:dyDescent="0.3">
      <c r="A20" s="501"/>
      <c r="B20" s="485" t="s">
        <v>247</v>
      </c>
      <c r="C20" s="505"/>
      <c r="D20" s="494">
        <v>42095</v>
      </c>
      <c r="E20" s="496"/>
    </row>
    <row r="21" spans="1:5" ht="9" customHeight="1" x14ac:dyDescent="0.3">
      <c r="A21" s="501"/>
      <c r="B21" s="485"/>
      <c r="C21" s="505"/>
      <c r="D21" s="486"/>
      <c r="E21" s="496"/>
    </row>
    <row r="22" spans="1:5" ht="48" customHeight="1" x14ac:dyDescent="0.3">
      <c r="A22" s="501"/>
      <c r="B22" s="485" t="s">
        <v>248</v>
      </c>
      <c r="C22" s="505"/>
      <c r="D22" s="444" t="s">
        <v>249</v>
      </c>
      <c r="E22" s="496"/>
    </row>
    <row r="23" spans="1:5" ht="9" customHeight="1" x14ac:dyDescent="0.3">
      <c r="A23" s="501"/>
      <c r="B23" s="443"/>
      <c r="C23" s="503"/>
      <c r="D23" s="486"/>
      <c r="E23" s="496"/>
    </row>
    <row r="24" spans="1:5" ht="35.25" customHeight="1" x14ac:dyDescent="0.3">
      <c r="A24" s="501"/>
      <c r="B24" s="448" t="s">
        <v>84</v>
      </c>
      <c r="C24" s="493"/>
      <c r="D24" s="494" t="s">
        <v>250</v>
      </c>
      <c r="E24" s="496"/>
    </row>
    <row r="25" spans="1:5" ht="9" customHeight="1" x14ac:dyDescent="0.3">
      <c r="A25" s="501"/>
      <c r="B25" s="485"/>
      <c r="C25" s="505"/>
      <c r="D25" s="486"/>
      <c r="E25" s="496"/>
    </row>
    <row r="26" spans="1:5" ht="35.25" customHeight="1" x14ac:dyDescent="0.3">
      <c r="A26" s="501"/>
      <c r="B26" s="485" t="s">
        <v>251</v>
      </c>
      <c r="C26" s="505"/>
      <c r="D26" s="494" t="s">
        <v>252</v>
      </c>
      <c r="E26" s="496"/>
    </row>
    <row r="27" spans="1:5" ht="9" customHeight="1" x14ac:dyDescent="0.3">
      <c r="A27" s="501"/>
      <c r="B27" s="485"/>
      <c r="C27" s="505"/>
      <c r="D27" s="486"/>
      <c r="E27" s="496"/>
    </row>
    <row r="28" spans="1:5" ht="35.25" customHeight="1" x14ac:dyDescent="0.3">
      <c r="A28" s="501"/>
      <c r="B28" s="485" t="s">
        <v>146</v>
      </c>
      <c r="C28" s="505"/>
      <c r="D28" s="486" t="s">
        <v>188</v>
      </c>
      <c r="E28" s="496"/>
    </row>
    <row r="29" spans="1:5" ht="9" customHeight="1" x14ac:dyDescent="0.3">
      <c r="A29" s="501"/>
      <c r="B29" s="485"/>
      <c r="C29" s="505"/>
      <c r="D29" s="486"/>
      <c r="E29" s="496"/>
    </row>
    <row r="30" spans="1:5" ht="35.25" customHeight="1" x14ac:dyDescent="0.3">
      <c r="A30" s="501"/>
      <c r="B30" s="485" t="s">
        <v>253</v>
      </c>
      <c r="C30" s="505"/>
      <c r="D30" s="502" t="s">
        <v>254</v>
      </c>
      <c r="E30" s="496"/>
    </row>
    <row r="31" spans="1:5" ht="9" customHeight="1" x14ac:dyDescent="0.35">
      <c r="A31" s="501"/>
      <c r="B31" s="500"/>
      <c r="C31" s="500"/>
      <c r="D31" s="445"/>
      <c r="E31" s="496"/>
    </row>
    <row r="32" spans="1:5" ht="7.5" customHeight="1" thickBot="1" x14ac:dyDescent="0.35">
      <c r="A32" s="440"/>
      <c r="B32" s="504"/>
      <c r="C32" s="504"/>
      <c r="D32" s="504"/>
      <c r="E32" s="439"/>
    </row>
    <row r="33" ht="13.5" thickTop="1" x14ac:dyDescent="0.3"/>
  </sheetData>
  <mergeCells count="4">
    <mergeCell ref="B1:D1"/>
    <mergeCell ref="B2:D2"/>
    <mergeCell ref="B4:D4"/>
    <mergeCell ref="B8:D8"/>
  </mergeCells>
  <phoneticPr fontId="19"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XEN57"/>
  <sheetViews>
    <sheetView workbookViewId="0">
      <selection sqref="A1:E1"/>
    </sheetView>
  </sheetViews>
  <sheetFormatPr defaultRowHeight="13" x14ac:dyDescent="0.3"/>
  <cols>
    <col min="1" max="1" width="30.796875" customWidth="1"/>
    <col min="2" max="2" width="19.296875" customWidth="1"/>
    <col min="3" max="3" width="11.296875" customWidth="1"/>
    <col min="4" max="4" width="18.5" customWidth="1"/>
    <col min="5" max="5" width="12.5" customWidth="1"/>
  </cols>
  <sheetData>
    <row r="1" spans="1:5" ht="16" customHeight="1" x14ac:dyDescent="0.3">
      <c r="A1" s="750" t="s">
        <v>33</v>
      </c>
      <c r="B1" s="750"/>
      <c r="C1" s="750"/>
      <c r="D1" s="750"/>
      <c r="E1" s="750"/>
    </row>
    <row r="2" spans="1:5" ht="16" customHeight="1" x14ac:dyDescent="0.35">
      <c r="A2" s="751" t="s">
        <v>255</v>
      </c>
      <c r="B2" s="751"/>
      <c r="C2" s="751"/>
      <c r="D2" s="751"/>
      <c r="E2" s="751"/>
    </row>
    <row r="3" spans="1:5" ht="7" customHeight="1" thickBot="1" x14ac:dyDescent="0.4">
      <c r="A3" s="506" t="s">
        <v>25</v>
      </c>
      <c r="B3" s="507"/>
      <c r="C3" s="507"/>
      <c r="D3" s="507"/>
      <c r="E3" s="507"/>
    </row>
    <row r="4" spans="1:5" ht="54.75" customHeight="1" x14ac:dyDescent="0.3">
      <c r="A4" s="451" t="s">
        <v>163</v>
      </c>
      <c r="B4" s="452" t="s">
        <v>256</v>
      </c>
      <c r="C4" s="452" t="s">
        <v>257</v>
      </c>
      <c r="D4" s="452" t="s">
        <v>258</v>
      </c>
      <c r="E4" s="453" t="s">
        <v>257</v>
      </c>
    </row>
    <row r="5" spans="1:5" ht="12.75" customHeight="1" x14ac:dyDescent="0.3">
      <c r="A5" s="454" t="s">
        <v>34</v>
      </c>
      <c r="B5" s="455" t="s">
        <v>25</v>
      </c>
      <c r="C5" s="455" t="s">
        <v>25</v>
      </c>
      <c r="D5" s="455" t="s">
        <v>25</v>
      </c>
      <c r="E5" s="456" t="s">
        <v>25</v>
      </c>
    </row>
    <row r="6" spans="1:5" ht="36" customHeight="1" x14ac:dyDescent="0.3">
      <c r="A6" s="457" t="s">
        <v>153</v>
      </c>
      <c r="B6" s="458">
        <v>9221.003333333334</v>
      </c>
      <c r="C6" s="458">
        <v>307.36677777777783</v>
      </c>
      <c r="D6" s="458">
        <v>26219.994999999999</v>
      </c>
      <c r="E6" s="459">
        <v>873.9998333333333</v>
      </c>
    </row>
    <row r="7" spans="1:5" ht="12.75" customHeight="1" x14ac:dyDescent="0.3">
      <c r="A7" s="460" t="s">
        <v>154</v>
      </c>
      <c r="B7" s="461"/>
      <c r="C7" s="461"/>
      <c r="D7" s="462"/>
      <c r="E7" s="463"/>
    </row>
    <row r="8" spans="1:5" ht="24" customHeight="1" x14ac:dyDescent="0.3">
      <c r="A8" s="457" t="s">
        <v>155</v>
      </c>
      <c r="B8" s="508">
        <v>6929.9949999999999</v>
      </c>
      <c r="C8" s="508">
        <v>230.99983333333333</v>
      </c>
      <c r="D8" s="508">
        <v>14612.995500000005</v>
      </c>
      <c r="E8" s="509">
        <v>487.09985000000017</v>
      </c>
    </row>
    <row r="9" spans="1:5" ht="15" customHeight="1" x14ac:dyDescent="0.3">
      <c r="A9" s="464" t="s">
        <v>156</v>
      </c>
      <c r="B9" s="508">
        <v>7667.9981818181814</v>
      </c>
      <c r="C9" s="458">
        <v>255.59993939393937</v>
      </c>
      <c r="D9" s="458">
        <v>19178.002181818185</v>
      </c>
      <c r="E9" s="459">
        <v>639.26673939393947</v>
      </c>
    </row>
    <row r="10" spans="1:5" ht="15" customHeight="1" x14ac:dyDescent="0.3">
      <c r="A10" s="464" t="s">
        <v>157</v>
      </c>
      <c r="B10" s="508">
        <v>9094</v>
      </c>
      <c r="C10" s="510">
        <v>303.13333333333333</v>
      </c>
      <c r="D10" s="510">
        <v>20694.995000000003</v>
      </c>
      <c r="E10" s="511">
        <v>689.83316666666678</v>
      </c>
    </row>
    <row r="11" spans="1:5" ht="15" customHeight="1" x14ac:dyDescent="0.3">
      <c r="A11" s="512" t="s">
        <v>79</v>
      </c>
      <c r="B11" s="510">
        <v>5658.0029411764717</v>
      </c>
      <c r="C11" s="510">
        <v>188.60009803921574</v>
      </c>
      <c r="D11" s="510">
        <v>10246.003764705885</v>
      </c>
      <c r="E11" s="511">
        <v>341.53345882352949</v>
      </c>
    </row>
    <row r="12" spans="1:5" ht="4.5" customHeight="1" x14ac:dyDescent="0.3">
      <c r="A12" s="465"/>
      <c r="B12" s="466"/>
      <c r="C12" s="466"/>
      <c r="D12" s="466"/>
      <c r="E12" s="467"/>
    </row>
    <row r="13" spans="1:5" ht="54.75" customHeight="1" x14ac:dyDescent="0.3">
      <c r="A13" s="468" t="s">
        <v>36</v>
      </c>
      <c r="B13" s="469" t="s">
        <v>256</v>
      </c>
      <c r="C13" s="469" t="s">
        <v>257</v>
      </c>
      <c r="D13" s="469" t="s">
        <v>258</v>
      </c>
      <c r="E13" s="470" t="s">
        <v>257</v>
      </c>
    </row>
    <row r="14" spans="1:5" x14ac:dyDescent="0.3">
      <c r="A14" s="471" t="s">
        <v>37</v>
      </c>
      <c r="B14" s="472"/>
      <c r="C14" s="472"/>
      <c r="D14" s="472" t="s">
        <v>189</v>
      </c>
      <c r="E14" s="473"/>
    </row>
    <row r="15" spans="1:5" ht="26.25" customHeight="1" x14ac:dyDescent="0.3">
      <c r="A15" s="474" t="s">
        <v>141</v>
      </c>
      <c r="B15" s="508">
        <v>9757.0015873015873</v>
      </c>
      <c r="C15" s="508">
        <v>406.54173280423282</v>
      </c>
      <c r="D15" s="508">
        <v>21723.998253968257</v>
      </c>
      <c r="E15" s="509">
        <v>905.16659391534404</v>
      </c>
    </row>
    <row r="16" spans="1:5" ht="12.75" customHeight="1" x14ac:dyDescent="0.3">
      <c r="A16" s="513" t="s">
        <v>35</v>
      </c>
      <c r="B16" s="514"/>
      <c r="C16" s="458" t="s">
        <v>25</v>
      </c>
      <c r="D16" s="514"/>
      <c r="E16" s="459" t="s">
        <v>25</v>
      </c>
    </row>
    <row r="17" spans="1:5" ht="24" customHeight="1" x14ac:dyDescent="0.3">
      <c r="A17" s="474" t="s">
        <v>155</v>
      </c>
      <c r="B17" s="508">
        <v>6875.0033333333349</v>
      </c>
      <c r="C17" s="508">
        <v>286.45847222222227</v>
      </c>
      <c r="D17" s="508">
        <v>13593.995714285713</v>
      </c>
      <c r="E17" s="509">
        <v>566.41648809523804</v>
      </c>
    </row>
    <row r="18" spans="1:5" ht="15" customHeight="1" x14ac:dyDescent="0.3">
      <c r="A18" s="475" t="s">
        <v>156</v>
      </c>
      <c r="B18" s="508">
        <v>9180.0018181818177</v>
      </c>
      <c r="C18" s="508">
        <v>382.50007575757576</v>
      </c>
      <c r="D18" s="508">
        <v>18843.995454545453</v>
      </c>
      <c r="E18" s="509">
        <v>785.16647727272721</v>
      </c>
    </row>
    <row r="19" spans="1:5" ht="4.5" customHeight="1" x14ac:dyDescent="0.3">
      <c r="A19" s="465"/>
      <c r="B19" s="466"/>
      <c r="C19" s="466"/>
      <c r="D19" s="466"/>
      <c r="E19" s="467"/>
    </row>
    <row r="20" spans="1:5" ht="52.5" customHeight="1" x14ac:dyDescent="0.3">
      <c r="A20" s="752" t="s">
        <v>158</v>
      </c>
      <c r="B20" s="753"/>
      <c r="C20" s="753"/>
      <c r="D20" s="753"/>
      <c r="E20" s="754"/>
    </row>
    <row r="21" spans="1:5" ht="27" customHeight="1" x14ac:dyDescent="0.3">
      <c r="A21" s="755" t="s">
        <v>159</v>
      </c>
      <c r="B21" s="756"/>
      <c r="C21" s="756"/>
      <c r="D21" s="756"/>
      <c r="E21" s="757"/>
    </row>
    <row r="22" spans="1:5" ht="48.75" customHeight="1" x14ac:dyDescent="0.3">
      <c r="A22" s="755" t="s">
        <v>164</v>
      </c>
      <c r="B22" s="756"/>
      <c r="C22" s="756"/>
      <c r="D22" s="756"/>
      <c r="E22" s="757"/>
    </row>
    <row r="23" spans="1:5" ht="12.75" customHeight="1" x14ac:dyDescent="0.3">
      <c r="A23" s="476" t="s">
        <v>38</v>
      </c>
      <c r="B23" s="761" t="s">
        <v>39</v>
      </c>
      <c r="C23" s="761"/>
      <c r="D23" s="761"/>
      <c r="E23" s="762"/>
    </row>
    <row r="24" spans="1:5" ht="15" customHeight="1" x14ac:dyDescent="0.3">
      <c r="A24" s="477" t="s">
        <v>34</v>
      </c>
      <c r="B24" s="763" t="s">
        <v>40</v>
      </c>
      <c r="C24" s="763"/>
      <c r="D24" s="763"/>
      <c r="E24" s="764"/>
    </row>
    <row r="25" spans="1:5" ht="15" customHeight="1" x14ac:dyDescent="0.3">
      <c r="A25" s="478" t="s">
        <v>35</v>
      </c>
      <c r="B25" s="765" t="s">
        <v>41</v>
      </c>
      <c r="C25" s="765"/>
      <c r="D25" s="765"/>
      <c r="E25" s="766"/>
    </row>
    <row r="26" spans="1:5" ht="15" customHeight="1" x14ac:dyDescent="0.3">
      <c r="A26" s="478" t="s">
        <v>79</v>
      </c>
      <c r="B26" s="765" t="s">
        <v>42</v>
      </c>
      <c r="C26" s="765"/>
      <c r="D26" s="765"/>
      <c r="E26" s="766"/>
    </row>
    <row r="27" spans="1:5" ht="36.75" customHeight="1" x14ac:dyDescent="0.35">
      <c r="A27" s="758" t="s">
        <v>259</v>
      </c>
      <c r="B27" s="759"/>
      <c r="C27" s="759"/>
      <c r="D27" s="759"/>
      <c r="E27" s="760"/>
    </row>
    <row r="28" spans="1:5" ht="6" customHeight="1" thickBot="1" x14ac:dyDescent="0.35">
      <c r="A28" s="479"/>
      <c r="B28" s="480"/>
      <c r="C28" s="480"/>
      <c r="D28" s="480"/>
      <c r="E28" s="481"/>
    </row>
    <row r="39" ht="13.5" customHeight="1" x14ac:dyDescent="0.3"/>
    <row r="40" ht="13.5" customHeight="1" x14ac:dyDescent="0.3"/>
    <row r="41" ht="7.5" customHeight="1" x14ac:dyDescent="0.3"/>
    <row r="48" ht="6.75" customHeight="1" x14ac:dyDescent="0.3"/>
    <row r="49" spans="1:16368" s="435" customFormat="1" ht="52.5" customHeight="1" x14ac:dyDescent="0.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row>
    <row r="50" spans="1:16368" s="435" customFormat="1" ht="36" customHeight="1" x14ac:dyDescent="0.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row>
    <row r="51" spans="1:16368" s="435" customFormat="1" ht="48" customHeight="1" x14ac:dyDescent="0.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row>
    <row r="52" spans="1:16368" s="435" customFormat="1" ht="14.25" customHeight="1" x14ac:dyDescent="0.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row>
    <row r="53" spans="1:16368" s="435" customFormat="1" ht="15.75" customHeight="1" x14ac:dyDescent="0.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row>
    <row r="54" spans="1:16368" s="435" customFormat="1" ht="18" customHeight="1" x14ac:dyDescent="0.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row>
    <row r="55" spans="1:16368" s="435" customFormat="1" ht="30" customHeight="1" x14ac:dyDescent="0.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row>
    <row r="56" spans="1:16368" s="435" customFormat="1" ht="41.25" customHeight="1" x14ac:dyDescent="0.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row>
    <row r="57" spans="1:16368" ht="5.25" customHeight="1" x14ac:dyDescent="0.3"/>
  </sheetData>
  <mergeCells count="10">
    <mergeCell ref="A1:E1"/>
    <mergeCell ref="A2:E2"/>
    <mergeCell ref="A20:E20"/>
    <mergeCell ref="A21:E21"/>
    <mergeCell ref="A27:E27"/>
    <mergeCell ref="A22:E22"/>
    <mergeCell ref="B23:E23"/>
    <mergeCell ref="B24:E24"/>
    <mergeCell ref="B25:E25"/>
    <mergeCell ref="B26:E26"/>
  </mergeCells>
  <phoneticPr fontId="19"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D37"/>
  <sheetViews>
    <sheetView zoomScaleNormal="100" workbookViewId="0">
      <selection sqref="A1:C1"/>
    </sheetView>
  </sheetViews>
  <sheetFormatPr defaultRowHeight="13" x14ac:dyDescent="0.3"/>
  <cols>
    <col min="1" max="1" width="48.796875" customWidth="1"/>
    <col min="2" max="3" width="21.796875" customWidth="1"/>
  </cols>
  <sheetData>
    <row r="1" spans="1:4" ht="16" customHeight="1" x14ac:dyDescent="0.35">
      <c r="A1" s="767" t="s">
        <v>33</v>
      </c>
      <c r="B1" s="767"/>
      <c r="C1" s="767"/>
      <c r="D1" s="148"/>
    </row>
    <row r="2" spans="1:4" ht="16" customHeight="1" x14ac:dyDescent="0.35">
      <c r="A2" s="751" t="s">
        <v>255</v>
      </c>
      <c r="B2" s="751"/>
      <c r="C2" s="751"/>
      <c r="D2" s="148" t="s">
        <v>25</v>
      </c>
    </row>
    <row r="3" spans="1:4" ht="7" customHeight="1" thickBot="1" x14ac:dyDescent="0.4">
      <c r="A3" s="506" t="s">
        <v>25</v>
      </c>
      <c r="B3" s="507"/>
      <c r="C3" s="507"/>
      <c r="D3" s="148"/>
    </row>
    <row r="4" spans="1:4" ht="54" customHeight="1" thickBot="1" x14ac:dyDescent="0.4">
      <c r="A4" s="515" t="s">
        <v>43</v>
      </c>
      <c r="B4" s="516" t="s">
        <v>256</v>
      </c>
      <c r="C4" s="517" t="s">
        <v>258</v>
      </c>
      <c r="D4" s="148"/>
    </row>
    <row r="5" spans="1:4" ht="8.25" customHeight="1" x14ac:dyDescent="0.35">
      <c r="A5" s="518"/>
      <c r="B5" s="519"/>
      <c r="C5" s="520"/>
      <c r="D5" s="148"/>
    </row>
    <row r="6" spans="1:4" ht="18" customHeight="1" x14ac:dyDescent="0.35">
      <c r="A6" s="521" t="s">
        <v>44</v>
      </c>
      <c r="B6" s="522"/>
      <c r="C6" s="523"/>
      <c r="D6" s="148"/>
    </row>
    <row r="7" spans="1:4" ht="14.5" x14ac:dyDescent="0.35">
      <c r="A7" s="524" t="s">
        <v>45</v>
      </c>
      <c r="B7" s="508">
        <v>26098</v>
      </c>
      <c r="C7" s="509">
        <v>39532</v>
      </c>
      <c r="D7" s="148"/>
    </row>
    <row r="8" spans="1:4" ht="7.5" customHeight="1" x14ac:dyDescent="0.35">
      <c r="A8" s="525"/>
      <c r="B8" s="510"/>
      <c r="C8" s="511"/>
      <c r="D8" s="148"/>
    </row>
    <row r="9" spans="1:4" ht="18" customHeight="1" x14ac:dyDescent="0.35">
      <c r="A9" s="521" t="s">
        <v>46</v>
      </c>
      <c r="B9" s="514"/>
      <c r="C9" s="526"/>
      <c r="D9" s="148"/>
    </row>
    <row r="10" spans="1:4" ht="14.5" x14ac:dyDescent="0.35">
      <c r="A10" s="524" t="s">
        <v>47</v>
      </c>
      <c r="B10" s="508">
        <v>30771.996363636365</v>
      </c>
      <c r="C10" s="509">
        <v>57715.003636363632</v>
      </c>
      <c r="D10" s="148"/>
    </row>
    <row r="11" spans="1:4" ht="14.5" x14ac:dyDescent="0.35">
      <c r="A11" s="525" t="s">
        <v>48</v>
      </c>
      <c r="B11" s="510">
        <v>31120.997500000001</v>
      </c>
      <c r="C11" s="511">
        <v>65951.999999999985</v>
      </c>
      <c r="D11" s="148"/>
    </row>
    <row r="12" spans="1:4" ht="14.5" x14ac:dyDescent="0.35">
      <c r="A12" s="525" t="s">
        <v>49</v>
      </c>
      <c r="B12" s="510">
        <v>14448.998571428572</v>
      </c>
      <c r="C12" s="511">
        <v>30784.004285714283</v>
      </c>
      <c r="D12" s="148"/>
    </row>
    <row r="13" spans="1:4" ht="14.5" x14ac:dyDescent="0.35">
      <c r="A13" s="525" t="s">
        <v>50</v>
      </c>
      <c r="B13" s="510">
        <v>22833.002857142856</v>
      </c>
      <c r="C13" s="511">
        <v>41503.004285714291</v>
      </c>
      <c r="D13" s="148"/>
    </row>
    <row r="14" spans="1:4" ht="14.5" x14ac:dyDescent="0.35">
      <c r="A14" s="525" t="s">
        <v>51</v>
      </c>
      <c r="B14" s="510">
        <v>11598.003333333332</v>
      </c>
      <c r="C14" s="511">
        <v>22058.000000000004</v>
      </c>
      <c r="D14" s="148"/>
    </row>
    <row r="15" spans="1:4" ht="14.5" x14ac:dyDescent="0.35">
      <c r="A15" s="525" t="s">
        <v>276</v>
      </c>
      <c r="B15" s="510">
        <v>14067.004000000003</v>
      </c>
      <c r="C15" s="511">
        <v>28576.001999999997</v>
      </c>
      <c r="D15" s="148"/>
    </row>
    <row r="16" spans="1:4" ht="14.5" x14ac:dyDescent="0.35">
      <c r="A16" s="525" t="s">
        <v>52</v>
      </c>
      <c r="B16" s="510">
        <v>13382.996000000001</v>
      </c>
      <c r="C16" s="511">
        <v>27287.996000000003</v>
      </c>
      <c r="D16" s="148"/>
    </row>
    <row r="17" spans="1:4" ht="14.5" x14ac:dyDescent="0.35">
      <c r="A17" s="525" t="s">
        <v>53</v>
      </c>
      <c r="B17" s="510">
        <v>11678</v>
      </c>
      <c r="C17" s="511">
        <v>23471.995000000003</v>
      </c>
      <c r="D17" s="148"/>
    </row>
    <row r="18" spans="1:4" ht="14.5" x14ac:dyDescent="0.35">
      <c r="A18" s="525" t="s">
        <v>277</v>
      </c>
      <c r="B18" s="510">
        <v>12005.000000000002</v>
      </c>
      <c r="C18" s="511">
        <v>23518</v>
      </c>
      <c r="D18" s="148"/>
    </row>
    <row r="19" spans="1:4" ht="14.5" x14ac:dyDescent="0.35">
      <c r="A19" s="512" t="s">
        <v>206</v>
      </c>
      <c r="B19" s="510">
        <v>8209</v>
      </c>
      <c r="C19" s="511">
        <v>17635</v>
      </c>
      <c r="D19" s="148"/>
    </row>
    <row r="20" spans="1:4" ht="7.5" customHeight="1" x14ac:dyDescent="0.35">
      <c r="A20" s="513"/>
      <c r="B20" s="514"/>
      <c r="C20" s="526"/>
      <c r="D20" s="148"/>
    </row>
    <row r="21" spans="1:4" ht="14.5" x14ac:dyDescent="0.35">
      <c r="A21" s="521" t="s">
        <v>54</v>
      </c>
      <c r="B21" s="514"/>
      <c r="C21" s="526"/>
      <c r="D21" s="148"/>
    </row>
    <row r="22" spans="1:4" ht="18" customHeight="1" x14ac:dyDescent="0.35">
      <c r="A22" s="524" t="s">
        <v>55</v>
      </c>
      <c r="B22" s="508">
        <v>32523.002857142859</v>
      </c>
      <c r="C22" s="509">
        <v>60546</v>
      </c>
      <c r="D22" s="148"/>
    </row>
    <row r="23" spans="1:4" ht="14.5" x14ac:dyDescent="0.35">
      <c r="A23" s="525" t="s">
        <v>56</v>
      </c>
      <c r="B23" s="510">
        <v>24211</v>
      </c>
      <c r="C23" s="511">
        <v>46854</v>
      </c>
      <c r="D23" s="148"/>
    </row>
    <row r="24" spans="1:4" ht="7.5" customHeight="1" x14ac:dyDescent="0.35">
      <c r="A24" s="525"/>
      <c r="B24" s="510"/>
      <c r="C24" s="511"/>
      <c r="D24" s="148"/>
    </row>
    <row r="25" spans="1:4" ht="14.5" x14ac:dyDescent="0.35">
      <c r="A25" s="521" t="s">
        <v>57</v>
      </c>
      <c r="B25" s="514"/>
      <c r="C25" s="526"/>
      <c r="D25" s="148"/>
    </row>
    <row r="26" spans="1:4" ht="18" customHeight="1" x14ac:dyDescent="0.35">
      <c r="A26" s="524" t="s">
        <v>58</v>
      </c>
      <c r="B26" s="508">
        <v>26428</v>
      </c>
      <c r="C26" s="509">
        <v>40574.000000000007</v>
      </c>
      <c r="D26" s="148"/>
    </row>
    <row r="27" spans="1:4" ht="7.5" customHeight="1" x14ac:dyDescent="0.35">
      <c r="A27" s="525"/>
      <c r="B27" s="510"/>
      <c r="C27" s="511"/>
      <c r="D27" s="148"/>
    </row>
    <row r="28" spans="1:4" ht="14.5" x14ac:dyDescent="0.35">
      <c r="A28" s="521" t="s">
        <v>59</v>
      </c>
      <c r="B28" s="514"/>
      <c r="C28" s="526"/>
      <c r="D28" s="148"/>
    </row>
    <row r="29" spans="1:4" ht="18" customHeight="1" x14ac:dyDescent="0.35">
      <c r="A29" s="524" t="s">
        <v>50</v>
      </c>
      <c r="B29" s="508">
        <v>21520</v>
      </c>
      <c r="C29" s="509">
        <v>36217</v>
      </c>
      <c r="D29" s="148"/>
    </row>
    <row r="30" spans="1:4" ht="7.5" customHeight="1" x14ac:dyDescent="0.35">
      <c r="A30" s="525"/>
      <c r="B30" s="510"/>
      <c r="C30" s="511"/>
      <c r="D30" s="148"/>
    </row>
    <row r="31" spans="1:4" ht="14.5" x14ac:dyDescent="0.35">
      <c r="A31" s="521" t="s">
        <v>60</v>
      </c>
      <c r="B31" s="514"/>
      <c r="C31" s="526"/>
      <c r="D31" s="148"/>
    </row>
    <row r="32" spans="1:4" ht="18" customHeight="1" x14ac:dyDescent="0.35">
      <c r="A32" s="524" t="s">
        <v>119</v>
      </c>
      <c r="B32" s="508">
        <v>14067.004000000003</v>
      </c>
      <c r="C32" s="509">
        <v>28576.001999999997</v>
      </c>
      <c r="D32" s="148"/>
    </row>
    <row r="33" spans="1:4" ht="46" customHeight="1" x14ac:dyDescent="0.35">
      <c r="A33" s="755" t="s">
        <v>179</v>
      </c>
      <c r="B33" s="756"/>
      <c r="C33" s="757"/>
      <c r="D33" s="148"/>
    </row>
    <row r="34" spans="1:4" ht="31" customHeight="1" x14ac:dyDescent="0.3">
      <c r="A34" s="755" t="s">
        <v>259</v>
      </c>
      <c r="B34" s="756"/>
      <c r="C34" s="757"/>
    </row>
    <row r="35" spans="1:4" ht="9" customHeight="1" thickBot="1" x14ac:dyDescent="0.35">
      <c r="A35" s="527"/>
      <c r="B35" s="528"/>
      <c r="C35" s="529"/>
    </row>
    <row r="36" spans="1:4" x14ac:dyDescent="0.3">
      <c r="B36" t="s">
        <v>25</v>
      </c>
    </row>
    <row r="37" spans="1:4" x14ac:dyDescent="0.3">
      <c r="A37" t="s">
        <v>25</v>
      </c>
    </row>
  </sheetData>
  <mergeCells count="4">
    <mergeCell ref="A1:C1"/>
    <mergeCell ref="A2:C2"/>
    <mergeCell ref="A33:C33"/>
    <mergeCell ref="A34:C34"/>
  </mergeCells>
  <phoneticPr fontId="19" type="noConversion"/>
  <printOptions horizontalCentered="1"/>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Q67"/>
  <sheetViews>
    <sheetView workbookViewId="0">
      <selection sqref="A1:P1"/>
    </sheetView>
  </sheetViews>
  <sheetFormatPr defaultColWidth="9.296875" defaultRowHeight="13" x14ac:dyDescent="0.3"/>
  <cols>
    <col min="1" max="1" width="14.796875" style="378" customWidth="1"/>
    <col min="2" max="2" width="10.19921875" style="145" customWidth="1"/>
    <col min="3" max="3" width="7.796875" style="378" customWidth="1"/>
    <col min="4" max="4" width="10.796875" style="407" customWidth="1"/>
    <col min="5" max="5" width="9" style="378" customWidth="1"/>
    <col min="6" max="6" width="7" style="378" customWidth="1"/>
    <col min="7" max="7" width="9.69921875" style="378" customWidth="1"/>
    <col min="8" max="8" width="7.69921875" style="378" customWidth="1"/>
    <col min="9" max="9" width="0.796875" style="378" customWidth="1"/>
    <col min="10" max="10" width="10.19921875" style="145" customWidth="1"/>
    <col min="11" max="11" width="8.796875" style="378" customWidth="1"/>
    <col min="12" max="12" width="11" style="407" customWidth="1"/>
    <col min="13" max="13" width="8.5" style="378" customWidth="1"/>
    <col min="14" max="14" width="7" style="378" customWidth="1"/>
    <col min="15" max="15" width="9.796875" style="378" customWidth="1"/>
    <col min="16" max="16" width="7.69921875" style="378" customWidth="1"/>
    <col min="17" max="16384" width="9.296875" style="378"/>
  </cols>
  <sheetData>
    <row r="1" spans="1:16" ht="15" customHeight="1" x14ac:dyDescent="0.3">
      <c r="A1" s="770" t="s">
        <v>33</v>
      </c>
      <c r="B1" s="770"/>
      <c r="C1" s="770"/>
      <c r="D1" s="770"/>
      <c r="E1" s="770"/>
      <c r="F1" s="770"/>
      <c r="G1" s="770"/>
      <c r="H1" s="770"/>
      <c r="I1" s="770"/>
      <c r="J1" s="770"/>
      <c r="K1" s="770"/>
      <c r="L1" s="770"/>
      <c r="M1" s="770"/>
      <c r="N1" s="771"/>
      <c r="O1" s="771"/>
      <c r="P1" s="771"/>
    </row>
    <row r="2" spans="1:16" ht="15" customHeight="1" x14ac:dyDescent="0.3">
      <c r="A2" s="770" t="s">
        <v>266</v>
      </c>
      <c r="B2" s="770"/>
      <c r="C2" s="770"/>
      <c r="D2" s="770"/>
      <c r="E2" s="770"/>
      <c r="F2" s="770"/>
      <c r="G2" s="770"/>
      <c r="H2" s="770"/>
      <c r="I2" s="770"/>
      <c r="J2" s="770"/>
      <c r="K2" s="770"/>
      <c r="L2" s="770"/>
      <c r="M2" s="770"/>
      <c r="N2" s="771"/>
      <c r="O2" s="771"/>
      <c r="P2" s="771"/>
    </row>
    <row r="3" spans="1:16" ht="15" customHeight="1" x14ac:dyDescent="0.3">
      <c r="A3" s="387" t="s">
        <v>25</v>
      </c>
      <c r="B3" s="383" t="s">
        <v>25</v>
      </c>
      <c r="C3" s="385"/>
      <c r="D3" s="381"/>
      <c r="E3" s="385"/>
      <c r="F3" s="385"/>
      <c r="G3" s="385"/>
      <c r="H3" s="385"/>
      <c r="I3" s="385"/>
      <c r="J3" s="379"/>
      <c r="K3" s="385"/>
      <c r="L3" s="381"/>
      <c r="M3" s="385"/>
      <c r="N3" s="377"/>
      <c r="O3" s="377"/>
      <c r="P3" s="377"/>
    </row>
    <row r="4" spans="1:16" s="134" customFormat="1" ht="13.5" customHeight="1" x14ac:dyDescent="0.25">
      <c r="A4" s="772" t="s">
        <v>86</v>
      </c>
      <c r="B4" s="774" t="s">
        <v>20</v>
      </c>
      <c r="C4" s="774"/>
      <c r="D4" s="774"/>
      <c r="E4" s="774"/>
      <c r="F4" s="774"/>
      <c r="G4" s="774"/>
      <c r="H4" s="774"/>
      <c r="I4" s="388"/>
      <c r="J4" s="774" t="s">
        <v>21</v>
      </c>
      <c r="K4" s="774"/>
      <c r="L4" s="774"/>
      <c r="M4" s="774"/>
      <c r="N4" s="774"/>
      <c r="O4" s="774"/>
      <c r="P4" s="774"/>
    </row>
    <row r="5" spans="1:16" s="134" customFormat="1" ht="59.25" customHeight="1" x14ac:dyDescent="0.25">
      <c r="A5" s="773"/>
      <c r="B5" s="390" t="s">
        <v>267</v>
      </c>
      <c r="C5" s="384" t="s">
        <v>268</v>
      </c>
      <c r="D5" s="390" t="s">
        <v>260</v>
      </c>
      <c r="E5" s="384" t="s">
        <v>261</v>
      </c>
      <c r="F5" s="384" t="s">
        <v>87</v>
      </c>
      <c r="G5" s="384" t="s">
        <v>88</v>
      </c>
      <c r="H5" s="384" t="s">
        <v>89</v>
      </c>
      <c r="I5" s="384"/>
      <c r="J5" s="390" t="s">
        <v>267</v>
      </c>
      <c r="K5" s="384" t="s">
        <v>268</v>
      </c>
      <c r="L5" s="390" t="s">
        <v>260</v>
      </c>
      <c r="M5" s="384" t="s">
        <v>261</v>
      </c>
      <c r="N5" s="390" t="s">
        <v>87</v>
      </c>
      <c r="O5" s="390" t="s">
        <v>88</v>
      </c>
      <c r="P5" s="390" t="s">
        <v>89</v>
      </c>
    </row>
    <row r="6" spans="1:16" s="134" customFormat="1" ht="11.5" x14ac:dyDescent="0.25">
      <c r="A6" s="144" t="s">
        <v>91</v>
      </c>
      <c r="B6" s="542">
        <v>7694.5</v>
      </c>
      <c r="C6" s="543">
        <f>B6/30</f>
        <v>256.48333333333335</v>
      </c>
      <c r="D6" s="544">
        <f>'UnderGrad&amp;GradPeerLimits'!$B$6</f>
        <v>9221.003333333334</v>
      </c>
      <c r="E6" s="544">
        <f>D6/30</f>
        <v>307.36677777777783</v>
      </c>
      <c r="F6" s="386">
        <f>B6/D6</f>
        <v>0.83445366212859695</v>
      </c>
      <c r="G6" s="544">
        <f>D6-B6</f>
        <v>1526.503333333334</v>
      </c>
      <c r="H6" s="421">
        <f>G6/D6</f>
        <v>0.16554633787140308</v>
      </c>
      <c r="I6" s="392"/>
      <c r="J6" s="542">
        <v>20468.5</v>
      </c>
      <c r="K6" s="389">
        <f>J6/30</f>
        <v>682.2833333333333</v>
      </c>
      <c r="L6" s="380">
        <f>'UnderGrad&amp;GradPeerLimits'!$D$6</f>
        <v>26219.994999999999</v>
      </c>
      <c r="M6" s="380">
        <f>L6/30</f>
        <v>873.9998333333333</v>
      </c>
      <c r="N6" s="386">
        <f>J6/L6</f>
        <v>0.78064469501233702</v>
      </c>
      <c r="O6" s="380">
        <f>L6-J6</f>
        <v>5751.494999999999</v>
      </c>
      <c r="P6" s="391">
        <f>O6/L6</f>
        <v>0.21935530498766301</v>
      </c>
    </row>
    <row r="7" spans="1:16" s="134" customFormat="1" ht="11.5" x14ac:dyDescent="0.25">
      <c r="A7" s="144" t="s">
        <v>147</v>
      </c>
      <c r="B7" s="542">
        <v>7441.5</v>
      </c>
      <c r="C7" s="543">
        <f>B7/30</f>
        <v>248.05</v>
      </c>
      <c r="D7" s="544">
        <f>'UnderGrad&amp;GradPeerLimits'!$B$6</f>
        <v>9221.003333333334</v>
      </c>
      <c r="E7" s="544">
        <f>D7/30</f>
        <v>307.36677777777783</v>
      </c>
      <c r="F7" s="386">
        <f>B7/D7</f>
        <v>0.80701630082915776</v>
      </c>
      <c r="G7" s="544">
        <f>D7-B7</f>
        <v>1779.503333333334</v>
      </c>
      <c r="H7" s="421">
        <f>G7/D7</f>
        <v>0.19298369917084227</v>
      </c>
      <c r="I7" s="392"/>
      <c r="J7" s="542">
        <v>20026.5</v>
      </c>
      <c r="K7" s="389">
        <f>J7/30</f>
        <v>667.55</v>
      </c>
      <c r="L7" s="380">
        <f>'UnderGrad&amp;GradPeerLimits'!$D$6</f>
        <v>26219.994999999999</v>
      </c>
      <c r="M7" s="394">
        <f>L7/30</f>
        <v>873.9998333333333</v>
      </c>
      <c r="N7" s="386">
        <f>J7/L7</f>
        <v>0.76378733100444907</v>
      </c>
      <c r="O7" s="394">
        <f>L7-J7</f>
        <v>6193.494999999999</v>
      </c>
      <c r="P7" s="391">
        <f>O7/L7</f>
        <v>0.23621266899555088</v>
      </c>
    </row>
    <row r="8" spans="1:16" s="134" customFormat="1" ht="15" customHeight="1" x14ac:dyDescent="0.25">
      <c r="A8" s="129" t="s">
        <v>203</v>
      </c>
      <c r="B8" s="143">
        <f>AVERAGE(B6:B7)</f>
        <v>7568</v>
      </c>
      <c r="C8" s="143">
        <f>AVERAGE(C6:C7)</f>
        <v>252.26666666666668</v>
      </c>
      <c r="D8" s="143">
        <f>AVERAGE(D6:D7)</f>
        <v>9221.003333333334</v>
      </c>
      <c r="E8" s="143">
        <f>AVERAGE(E6:E7)</f>
        <v>307.36677777777783</v>
      </c>
      <c r="F8" s="132">
        <f>B8/D8</f>
        <v>0.82073498147887736</v>
      </c>
      <c r="G8" s="143">
        <f>AVERAGE(G6:G7)</f>
        <v>1653.003333333334</v>
      </c>
      <c r="H8" s="133">
        <f>G8/D8</f>
        <v>0.17926501852112267</v>
      </c>
      <c r="I8" s="138"/>
      <c r="J8" s="143">
        <f>AVERAGE(J6:J7)</f>
        <v>20247.5</v>
      </c>
      <c r="K8" s="143">
        <f>AVERAGE(K6:K7)</f>
        <v>674.91666666666663</v>
      </c>
      <c r="L8" s="143">
        <f>AVERAGE(L6:L7)</f>
        <v>26219.994999999999</v>
      </c>
      <c r="M8" s="143">
        <f>AVERAGE(M6:M7)</f>
        <v>873.9998333333333</v>
      </c>
      <c r="N8" s="132">
        <f>J8/L8</f>
        <v>0.77221601300839304</v>
      </c>
      <c r="O8" s="143">
        <f>AVERAGE(O6:O7)</f>
        <v>5972.494999999999</v>
      </c>
      <c r="P8" s="133">
        <f>O8/L8</f>
        <v>0.22778398699160696</v>
      </c>
    </row>
    <row r="9" spans="1:16" s="134" customFormat="1" ht="11.5" x14ac:dyDescent="0.25">
      <c r="A9" s="129"/>
      <c r="B9" s="543" t="s">
        <v>25</v>
      </c>
      <c r="C9" s="393"/>
      <c r="D9" s="394"/>
      <c r="E9" s="140"/>
      <c r="F9" s="382"/>
      <c r="G9" s="131"/>
      <c r="H9" s="133"/>
      <c r="I9" s="138"/>
      <c r="J9" s="389"/>
      <c r="K9" s="389"/>
      <c r="L9" s="394"/>
      <c r="M9" s="140"/>
      <c r="N9" s="382"/>
      <c r="O9" s="395"/>
      <c r="P9" s="396"/>
    </row>
    <row r="10" spans="1:16" s="134" customFormat="1" ht="11.5" x14ac:dyDescent="0.25">
      <c r="A10" s="144" t="s">
        <v>94</v>
      </c>
      <c r="B10" s="542">
        <v>5806.5</v>
      </c>
      <c r="C10" s="393">
        <f t="shared" ref="C10:C20" si="0">B10/30</f>
        <v>193.55</v>
      </c>
      <c r="D10" s="394">
        <f>'UnderGrad&amp;GradPeerLimits'!$B$9</f>
        <v>7667.9981818181814</v>
      </c>
      <c r="E10" s="394">
        <f>D10/30</f>
        <v>255.59993939393937</v>
      </c>
      <c r="F10" s="386">
        <f t="shared" ref="F10:F20" si="1">B10/D10</f>
        <v>0.75723805122541177</v>
      </c>
      <c r="G10" s="394">
        <f t="shared" ref="G10:G20" si="2">D10-B10</f>
        <v>1861.4981818181814</v>
      </c>
      <c r="H10" s="391">
        <f t="shared" ref="H10:H20" si="3">G10/D10</f>
        <v>0.24276194877458829</v>
      </c>
      <c r="I10" s="392"/>
      <c r="J10" s="542">
        <v>14286</v>
      </c>
      <c r="K10" s="389">
        <f t="shared" ref="K10:K20" si="4">J10/30</f>
        <v>476.2</v>
      </c>
      <c r="L10" s="394">
        <f>'UnderGrad&amp;GradPeerLimits'!$D$9</f>
        <v>19178.002181818185</v>
      </c>
      <c r="M10" s="394">
        <f t="shared" ref="M10:M20" si="5">L10/30</f>
        <v>639.26673939393947</v>
      </c>
      <c r="N10" s="386">
        <f t="shared" ref="N10:N20" si="6">J10/L10</f>
        <v>0.7449159648935656</v>
      </c>
      <c r="O10" s="394">
        <f t="shared" ref="O10:O20" si="7">L10-J10</f>
        <v>4892.0021818181849</v>
      </c>
      <c r="P10" s="391">
        <f t="shared" ref="P10:P20" si="8">O10/L10</f>
        <v>0.25508403510643435</v>
      </c>
    </row>
    <row r="11" spans="1:16" s="134" customFormat="1" ht="11.5" x14ac:dyDescent="0.25">
      <c r="A11" s="144" t="s">
        <v>95</v>
      </c>
      <c r="B11" s="542">
        <v>5549</v>
      </c>
      <c r="C11" s="393">
        <f t="shared" si="0"/>
        <v>184.96666666666667</v>
      </c>
      <c r="D11" s="394">
        <f>'UnderGrad&amp;GradPeerLimits'!$B$8</f>
        <v>6929.9949999999999</v>
      </c>
      <c r="E11" s="394">
        <f t="shared" ref="E11:E20" si="9">D11/30</f>
        <v>230.99983333333333</v>
      </c>
      <c r="F11" s="386">
        <f t="shared" si="1"/>
        <v>0.80072207844305809</v>
      </c>
      <c r="G11" s="394">
        <f t="shared" si="2"/>
        <v>1380.9949999999999</v>
      </c>
      <c r="H11" s="391">
        <f t="shared" si="3"/>
        <v>0.19927792155694196</v>
      </c>
      <c r="I11" s="392"/>
      <c r="J11" s="542">
        <v>13461.8</v>
      </c>
      <c r="K11" s="380">
        <f t="shared" si="4"/>
        <v>448.72666666666663</v>
      </c>
      <c r="L11" s="394">
        <f>'UnderGrad&amp;GradPeerLimits'!$D$8</f>
        <v>14612.995500000005</v>
      </c>
      <c r="M11" s="394">
        <f t="shared" si="5"/>
        <v>487.09985000000017</v>
      </c>
      <c r="N11" s="386">
        <f t="shared" si="6"/>
        <v>0.92122111445254296</v>
      </c>
      <c r="O11" s="394">
        <f t="shared" si="7"/>
        <v>1151.1955000000053</v>
      </c>
      <c r="P11" s="391">
        <f t="shared" si="8"/>
        <v>7.8778885547457045E-2</v>
      </c>
    </row>
    <row r="12" spans="1:16" s="134" customFormat="1" ht="11.5" x14ac:dyDescent="0.25">
      <c r="A12" s="144" t="s">
        <v>96</v>
      </c>
      <c r="B12" s="542">
        <v>5284.5</v>
      </c>
      <c r="C12" s="393">
        <f t="shared" si="0"/>
        <v>176.15</v>
      </c>
      <c r="D12" s="394">
        <f>'UnderGrad&amp;GradPeerLimits'!$B$8</f>
        <v>6929.9949999999999</v>
      </c>
      <c r="E12" s="394">
        <f t="shared" si="9"/>
        <v>230.99983333333333</v>
      </c>
      <c r="F12" s="386">
        <f t="shared" si="1"/>
        <v>0.76255466273785188</v>
      </c>
      <c r="G12" s="394">
        <f t="shared" si="2"/>
        <v>1645.4949999999999</v>
      </c>
      <c r="H12" s="391">
        <f t="shared" si="3"/>
        <v>0.23744533726214809</v>
      </c>
      <c r="I12" s="392"/>
      <c r="J12" s="542">
        <v>12634.5</v>
      </c>
      <c r="K12" s="380">
        <f t="shared" si="4"/>
        <v>421.15</v>
      </c>
      <c r="L12" s="394">
        <f>'UnderGrad&amp;GradPeerLimits'!$D$8</f>
        <v>14612.995500000005</v>
      </c>
      <c r="M12" s="394">
        <f t="shared" si="5"/>
        <v>487.09985000000017</v>
      </c>
      <c r="N12" s="386">
        <f t="shared" si="6"/>
        <v>0.86460712315965582</v>
      </c>
      <c r="O12" s="394">
        <f t="shared" si="7"/>
        <v>1978.4955000000045</v>
      </c>
      <c r="P12" s="391">
        <f t="shared" si="8"/>
        <v>0.13539287684034421</v>
      </c>
    </row>
    <row r="13" spans="1:16" s="134" customFormat="1" ht="11.5" x14ac:dyDescent="0.25">
      <c r="A13" s="144" t="s">
        <v>97</v>
      </c>
      <c r="B13" s="542">
        <v>5550</v>
      </c>
      <c r="C13" s="393">
        <f t="shared" si="0"/>
        <v>185</v>
      </c>
      <c r="D13" s="394">
        <f>'UnderGrad&amp;GradPeerLimits'!$B$8</f>
        <v>6929.9949999999999</v>
      </c>
      <c r="E13" s="394">
        <f t="shared" si="9"/>
        <v>230.99983333333333</v>
      </c>
      <c r="F13" s="386">
        <f t="shared" si="1"/>
        <v>0.80086637869147093</v>
      </c>
      <c r="G13" s="394">
        <f t="shared" si="2"/>
        <v>1379.9949999999999</v>
      </c>
      <c r="H13" s="391">
        <f t="shared" si="3"/>
        <v>0.19913362130852907</v>
      </c>
      <c r="I13" s="392"/>
      <c r="J13" s="542">
        <v>12000</v>
      </c>
      <c r="K13" s="380">
        <f t="shared" si="4"/>
        <v>400</v>
      </c>
      <c r="L13" s="394">
        <f>'UnderGrad&amp;GradPeerLimits'!$D$8</f>
        <v>14612.995500000005</v>
      </c>
      <c r="M13" s="394">
        <f t="shared" si="5"/>
        <v>487.09985000000017</v>
      </c>
      <c r="N13" s="386">
        <f t="shared" si="6"/>
        <v>0.82118686753855474</v>
      </c>
      <c r="O13" s="394">
        <f t="shared" si="7"/>
        <v>2612.9955000000045</v>
      </c>
      <c r="P13" s="391">
        <f t="shared" si="8"/>
        <v>0.17881313246144528</v>
      </c>
    </row>
    <row r="14" spans="1:16" s="134" customFormat="1" ht="11.5" x14ac:dyDescent="0.25">
      <c r="A14" s="144" t="s">
        <v>98</v>
      </c>
      <c r="B14" s="542">
        <v>5724</v>
      </c>
      <c r="C14" s="393">
        <f t="shared" si="0"/>
        <v>190.8</v>
      </c>
      <c r="D14" s="394">
        <f>'UnderGrad&amp;GradPeerLimits'!$B$8</f>
        <v>6929.9949999999999</v>
      </c>
      <c r="E14" s="394">
        <f t="shared" si="9"/>
        <v>230.99983333333333</v>
      </c>
      <c r="F14" s="386">
        <f t="shared" si="1"/>
        <v>0.82597462191531168</v>
      </c>
      <c r="G14" s="394">
        <f t="shared" si="2"/>
        <v>1205.9949999999999</v>
      </c>
      <c r="H14" s="391">
        <f t="shared" si="3"/>
        <v>0.17402537808468835</v>
      </c>
      <c r="I14" s="392"/>
      <c r="J14" s="542">
        <v>12765</v>
      </c>
      <c r="K14" s="380">
        <f t="shared" si="4"/>
        <v>425.5</v>
      </c>
      <c r="L14" s="394">
        <f>'UnderGrad&amp;GradPeerLimits'!$D$8</f>
        <v>14612.995500000005</v>
      </c>
      <c r="M14" s="394">
        <f t="shared" si="5"/>
        <v>487.09985000000017</v>
      </c>
      <c r="N14" s="386">
        <f t="shared" si="6"/>
        <v>0.87353753034413761</v>
      </c>
      <c r="O14" s="394">
        <f t="shared" si="7"/>
        <v>1847.9955000000045</v>
      </c>
      <c r="P14" s="391">
        <f t="shared" si="8"/>
        <v>0.12646246965586241</v>
      </c>
    </row>
    <row r="15" spans="1:16" s="134" customFormat="1" ht="11.5" x14ac:dyDescent="0.25">
      <c r="A15" s="144" t="s">
        <v>99</v>
      </c>
      <c r="B15" s="542">
        <v>5688</v>
      </c>
      <c r="C15" s="393">
        <f t="shared" si="0"/>
        <v>189.6</v>
      </c>
      <c r="D15" s="394">
        <f>'UnderGrad&amp;GradPeerLimits'!$B$8</f>
        <v>6929.9949999999999</v>
      </c>
      <c r="E15" s="394">
        <f t="shared" si="9"/>
        <v>230.99983333333333</v>
      </c>
      <c r="F15" s="386">
        <f t="shared" si="1"/>
        <v>0.82077981297244806</v>
      </c>
      <c r="G15" s="394">
        <f t="shared" si="2"/>
        <v>1241.9949999999999</v>
      </c>
      <c r="H15" s="391">
        <f t="shared" si="3"/>
        <v>0.17922018702755196</v>
      </c>
      <c r="I15" s="392"/>
      <c r="J15" s="542">
        <v>13992</v>
      </c>
      <c r="K15" s="380">
        <f t="shared" si="4"/>
        <v>466.4</v>
      </c>
      <c r="L15" s="394">
        <f>'UnderGrad&amp;GradPeerLimits'!$D$8</f>
        <v>14612.995500000005</v>
      </c>
      <c r="M15" s="394">
        <f t="shared" si="5"/>
        <v>487.09985000000017</v>
      </c>
      <c r="N15" s="386">
        <f t="shared" si="6"/>
        <v>0.95750388754995486</v>
      </c>
      <c r="O15" s="394">
        <f t="shared" si="7"/>
        <v>620.99550000000454</v>
      </c>
      <c r="P15" s="391">
        <f t="shared" si="8"/>
        <v>4.2496112450045191E-2</v>
      </c>
    </row>
    <row r="16" spans="1:16" s="134" customFormat="1" ht="11.5" x14ac:dyDescent="0.25">
      <c r="A16" s="144" t="s">
        <v>100</v>
      </c>
      <c r="B16" s="542">
        <v>5550</v>
      </c>
      <c r="C16" s="393">
        <f t="shared" si="0"/>
        <v>185</v>
      </c>
      <c r="D16" s="394">
        <f>'UnderGrad&amp;GradPeerLimits'!$B$8</f>
        <v>6929.9949999999999</v>
      </c>
      <c r="E16" s="394">
        <f t="shared" si="9"/>
        <v>230.99983333333333</v>
      </c>
      <c r="F16" s="386">
        <f t="shared" si="1"/>
        <v>0.80086637869147093</v>
      </c>
      <c r="G16" s="394">
        <f t="shared" si="2"/>
        <v>1379.9949999999999</v>
      </c>
      <c r="H16" s="391">
        <f t="shared" si="3"/>
        <v>0.19913362130852907</v>
      </c>
      <c r="I16" s="392"/>
      <c r="J16" s="542">
        <v>12000</v>
      </c>
      <c r="K16" s="380">
        <f t="shared" si="4"/>
        <v>400</v>
      </c>
      <c r="L16" s="394">
        <f>'UnderGrad&amp;GradPeerLimits'!$D$8</f>
        <v>14612.995500000005</v>
      </c>
      <c r="M16" s="394">
        <f t="shared" si="5"/>
        <v>487.09985000000017</v>
      </c>
      <c r="N16" s="386">
        <f t="shared" si="6"/>
        <v>0.82118686753855474</v>
      </c>
      <c r="O16" s="394">
        <f t="shared" si="7"/>
        <v>2612.9955000000045</v>
      </c>
      <c r="P16" s="391">
        <f t="shared" si="8"/>
        <v>0.17881313246144528</v>
      </c>
    </row>
    <row r="17" spans="1:16" s="134" customFormat="1" ht="11.5" x14ac:dyDescent="0.25">
      <c r="A17" s="144" t="s">
        <v>101</v>
      </c>
      <c r="B17" s="542">
        <v>5340</v>
      </c>
      <c r="C17" s="393">
        <f t="shared" si="0"/>
        <v>178</v>
      </c>
      <c r="D17" s="394">
        <f>'UnderGrad&amp;GradPeerLimits'!$B$8</f>
        <v>6929.9949999999999</v>
      </c>
      <c r="E17" s="394">
        <f t="shared" si="9"/>
        <v>230.99983333333333</v>
      </c>
      <c r="F17" s="386">
        <f t="shared" si="1"/>
        <v>0.77056332652476667</v>
      </c>
      <c r="G17" s="394">
        <f t="shared" si="2"/>
        <v>1589.9949999999999</v>
      </c>
      <c r="H17" s="391">
        <f t="shared" si="3"/>
        <v>0.22943667347523339</v>
      </c>
      <c r="I17" s="392"/>
      <c r="J17" s="542">
        <v>13380</v>
      </c>
      <c r="K17" s="380">
        <f t="shared" si="4"/>
        <v>446</v>
      </c>
      <c r="L17" s="394">
        <f>'UnderGrad&amp;GradPeerLimits'!$D$8</f>
        <v>14612.995500000005</v>
      </c>
      <c r="M17" s="394">
        <f t="shared" si="5"/>
        <v>487.09985000000017</v>
      </c>
      <c r="N17" s="386">
        <f t="shared" si="6"/>
        <v>0.91562335730548849</v>
      </c>
      <c r="O17" s="394">
        <f t="shared" si="7"/>
        <v>1232.9955000000045</v>
      </c>
      <c r="P17" s="391">
        <f t="shared" si="8"/>
        <v>8.4376642694511478E-2</v>
      </c>
    </row>
    <row r="18" spans="1:16" s="134" customFormat="1" ht="11.5" x14ac:dyDescent="0.25">
      <c r="A18" s="144" t="s">
        <v>102</v>
      </c>
      <c r="B18" s="542">
        <v>4801.26</v>
      </c>
      <c r="C18" s="393">
        <f t="shared" si="0"/>
        <v>160.042</v>
      </c>
      <c r="D18" s="394">
        <f>'UnderGrad&amp;GradPeerLimits'!$B$8</f>
        <v>6929.9949999999999</v>
      </c>
      <c r="E18" s="394">
        <f t="shared" si="9"/>
        <v>230.99983333333333</v>
      </c>
      <c r="F18" s="386">
        <f t="shared" si="1"/>
        <v>0.692823010694813</v>
      </c>
      <c r="G18" s="394">
        <f t="shared" si="2"/>
        <v>2128.7349999999997</v>
      </c>
      <c r="H18" s="391">
        <f t="shared" si="3"/>
        <v>0.30717698930518705</v>
      </c>
      <c r="I18" s="392"/>
      <c r="J18" s="542">
        <v>11787.75</v>
      </c>
      <c r="K18" s="380">
        <f t="shared" si="4"/>
        <v>392.92500000000001</v>
      </c>
      <c r="L18" s="394">
        <f>'UnderGrad&amp;GradPeerLimits'!$D$8</f>
        <v>14612.995500000005</v>
      </c>
      <c r="M18" s="394">
        <f t="shared" si="5"/>
        <v>487.09985000000017</v>
      </c>
      <c r="N18" s="386">
        <f t="shared" si="6"/>
        <v>0.80666212481896649</v>
      </c>
      <c r="O18" s="394">
        <f t="shared" si="7"/>
        <v>2825.2455000000045</v>
      </c>
      <c r="P18" s="391">
        <f t="shared" si="8"/>
        <v>0.19333787518103346</v>
      </c>
    </row>
    <row r="19" spans="1:16" s="134" customFormat="1" ht="11.5" x14ac:dyDescent="0.25">
      <c r="A19" s="144" t="s">
        <v>103</v>
      </c>
      <c r="B19" s="542">
        <v>6496.5</v>
      </c>
      <c r="C19" s="393">
        <f t="shared" si="0"/>
        <v>216.55</v>
      </c>
      <c r="D19" s="394">
        <f>'UnderGrad&amp;GradPeerLimits'!$B$8</f>
        <v>6929.9949999999999</v>
      </c>
      <c r="E19" s="394">
        <f t="shared" si="9"/>
        <v>230.99983333333333</v>
      </c>
      <c r="F19" s="386">
        <f t="shared" si="1"/>
        <v>0.93744656381425961</v>
      </c>
      <c r="G19" s="394">
        <f t="shared" si="2"/>
        <v>433.49499999999989</v>
      </c>
      <c r="H19" s="391">
        <f t="shared" si="3"/>
        <v>6.2553436185740385E-2</v>
      </c>
      <c r="I19" s="392"/>
      <c r="J19" s="542">
        <v>12055.5</v>
      </c>
      <c r="K19" s="380">
        <f t="shared" si="4"/>
        <v>401.85</v>
      </c>
      <c r="L19" s="394">
        <f>'UnderGrad&amp;GradPeerLimits'!$D$8</f>
        <v>14612.995500000005</v>
      </c>
      <c r="M19" s="394">
        <f t="shared" si="5"/>
        <v>487.09985000000017</v>
      </c>
      <c r="N19" s="386">
        <f t="shared" si="6"/>
        <v>0.82498485680092049</v>
      </c>
      <c r="O19" s="394">
        <f t="shared" si="7"/>
        <v>2557.4955000000045</v>
      </c>
      <c r="P19" s="391">
        <f t="shared" si="8"/>
        <v>0.17501514319907946</v>
      </c>
    </row>
    <row r="20" spans="1:16" s="134" customFormat="1" ht="11.5" x14ac:dyDescent="0.25">
      <c r="A20" s="144" t="s">
        <v>104</v>
      </c>
      <c r="B20" s="542">
        <v>6270</v>
      </c>
      <c r="C20" s="393">
        <f t="shared" si="0"/>
        <v>209</v>
      </c>
      <c r="D20" s="394">
        <f>'UnderGrad&amp;GradPeerLimits'!$B$10</f>
        <v>9094</v>
      </c>
      <c r="E20" s="394">
        <f t="shared" si="9"/>
        <v>303.13333333333333</v>
      </c>
      <c r="F20" s="386">
        <f t="shared" si="1"/>
        <v>0.68946558170222128</v>
      </c>
      <c r="G20" s="394">
        <f t="shared" si="2"/>
        <v>2824</v>
      </c>
      <c r="H20" s="391">
        <f t="shared" si="3"/>
        <v>0.31053441829777878</v>
      </c>
      <c r="I20" s="392"/>
      <c r="J20" s="542">
        <v>15210</v>
      </c>
      <c r="K20" s="389">
        <f t="shared" si="4"/>
        <v>507</v>
      </c>
      <c r="L20" s="394">
        <f>'UnderGrad&amp;GradPeerLimits'!$D$10</f>
        <v>20694.995000000003</v>
      </c>
      <c r="M20" s="394">
        <f t="shared" si="5"/>
        <v>689.83316666666678</v>
      </c>
      <c r="N20" s="386">
        <f t="shared" si="6"/>
        <v>0.73496031286791796</v>
      </c>
      <c r="O20" s="394">
        <f t="shared" si="7"/>
        <v>5484.9950000000026</v>
      </c>
      <c r="P20" s="391">
        <f t="shared" si="8"/>
        <v>0.26503968713208204</v>
      </c>
    </row>
    <row r="21" spans="1:16" s="134" customFormat="1" ht="15" customHeight="1" x14ac:dyDescent="0.25">
      <c r="A21" s="129" t="s">
        <v>204</v>
      </c>
      <c r="B21" s="143">
        <f>AVERAGE(B10:B20)</f>
        <v>5641.7963636363638</v>
      </c>
      <c r="C21" s="143">
        <f>AVERAGE(C10:C20)</f>
        <v>188.05987878787874</v>
      </c>
      <c r="D21" s="143">
        <f>AVERAGE(D10:D20)</f>
        <v>7193.8139256198347</v>
      </c>
      <c r="E21" s="143">
        <f>AVERAGE(E10:E20)</f>
        <v>239.79379752066114</v>
      </c>
      <c r="F21" s="132">
        <f>B21/D21</f>
        <v>0.78425664355090396</v>
      </c>
      <c r="G21" s="143">
        <f>AVERAGE(G10:G20)</f>
        <v>1552.0175619834708</v>
      </c>
      <c r="H21" s="133">
        <f>G21/D21</f>
        <v>0.21574335644909604</v>
      </c>
      <c r="I21" s="138"/>
      <c r="J21" s="143">
        <f>AVERAGE(J10:J20)</f>
        <v>13052.05</v>
      </c>
      <c r="K21" s="143">
        <f>AVERAGE(K10:K20)</f>
        <v>435.06833333333338</v>
      </c>
      <c r="L21" s="143">
        <f>AVERAGE(L10:L20)</f>
        <v>15580.905152892567</v>
      </c>
      <c r="M21" s="143">
        <f>AVERAGE(M10:M20)</f>
        <v>519.36350509641886</v>
      </c>
      <c r="N21" s="132">
        <f>J21/L21</f>
        <v>0.83769523477119112</v>
      </c>
      <c r="O21" s="143">
        <f>AVERAGE(O10:O20)</f>
        <v>2528.8551528925664</v>
      </c>
      <c r="P21" s="133">
        <f>O21/L21</f>
        <v>0.16230476522880888</v>
      </c>
    </row>
    <row r="22" spans="1:16" s="134" customFormat="1" ht="11.5" x14ac:dyDescent="0.25">
      <c r="A22" s="129"/>
      <c r="B22" s="543" t="s">
        <v>25</v>
      </c>
      <c r="C22" s="393"/>
      <c r="D22" s="394"/>
      <c r="E22" s="140"/>
      <c r="F22" s="135"/>
      <c r="G22" s="131"/>
      <c r="H22" s="133"/>
      <c r="I22" s="397"/>
      <c r="J22" s="543"/>
      <c r="K22" s="393"/>
      <c r="L22" s="394"/>
      <c r="M22" s="140"/>
      <c r="N22" s="135"/>
      <c r="O22" s="131"/>
      <c r="P22" s="133"/>
    </row>
    <row r="23" spans="1:16" s="134" customFormat="1" ht="11.5" x14ac:dyDescent="0.25">
      <c r="A23" s="144" t="s">
        <v>105</v>
      </c>
      <c r="B23" s="542">
        <v>3003</v>
      </c>
      <c r="C23" s="393">
        <f t="shared" ref="C23:C34" si="10">B23/30</f>
        <v>100.1</v>
      </c>
      <c r="D23" s="394">
        <f>'UnderGrad&amp;GradPeerLimits'!$B$11</f>
        <v>5658.0029411764717</v>
      </c>
      <c r="E23" s="394">
        <f t="shared" ref="E23:E34" si="11">D23/30</f>
        <v>188.60009803921574</v>
      </c>
      <c r="F23" s="386">
        <f t="shared" ref="F23:F34" si="12">B23/D23</f>
        <v>0.53075264032570202</v>
      </c>
      <c r="G23" s="394">
        <f t="shared" ref="G23:G34" si="13">D23-B23</f>
        <v>2655.0029411764717</v>
      </c>
      <c r="H23" s="391">
        <f t="shared" ref="H23:H34" si="14">G23/D23</f>
        <v>0.46924735967429798</v>
      </c>
      <c r="I23" s="392"/>
      <c r="J23" s="542">
        <v>6210.6</v>
      </c>
      <c r="K23" s="389">
        <f t="shared" ref="K23:K34" si="15">J23/30</f>
        <v>207.02</v>
      </c>
      <c r="L23" s="394">
        <f>'UnderGrad&amp;GradPeerLimits'!$D$11</f>
        <v>10246.003764705885</v>
      </c>
      <c r="M23" s="394">
        <f t="shared" ref="M23:M34" si="16">L23/30</f>
        <v>341.53345882352949</v>
      </c>
      <c r="N23" s="386">
        <f t="shared" ref="N23:N34" si="17">J23/L23</f>
        <v>0.60614851825386551</v>
      </c>
      <c r="O23" s="394">
        <f t="shared" ref="O23:O34" si="18">L23-J23</f>
        <v>4035.4037647058849</v>
      </c>
      <c r="P23" s="391">
        <f t="shared" ref="P23:P34" si="19">O23/L23</f>
        <v>0.39385148174613444</v>
      </c>
    </row>
    <row r="24" spans="1:16" s="134" customFormat="1" ht="11.5" x14ac:dyDescent="0.25">
      <c r="A24" s="144" t="s">
        <v>106</v>
      </c>
      <c r="B24" s="542">
        <v>3622.5</v>
      </c>
      <c r="C24" s="393">
        <f t="shared" si="10"/>
        <v>120.75</v>
      </c>
      <c r="D24" s="394">
        <f>'UnderGrad&amp;GradPeerLimits'!$B$11</f>
        <v>5658.0029411764717</v>
      </c>
      <c r="E24" s="394">
        <f t="shared" si="11"/>
        <v>188.60009803921574</v>
      </c>
      <c r="F24" s="386">
        <f t="shared" si="12"/>
        <v>0.64024356962366147</v>
      </c>
      <c r="G24" s="394">
        <f t="shared" si="13"/>
        <v>2035.5029411764717</v>
      </c>
      <c r="H24" s="391">
        <f t="shared" si="14"/>
        <v>0.35975643037633848</v>
      </c>
      <c r="I24" s="392"/>
      <c r="J24" s="542">
        <v>8195.7000000000007</v>
      </c>
      <c r="K24" s="389">
        <f t="shared" si="15"/>
        <v>273.19</v>
      </c>
      <c r="L24" s="394">
        <f>'UnderGrad&amp;GradPeerLimits'!$D$11</f>
        <v>10246.003764705885</v>
      </c>
      <c r="M24" s="394">
        <f t="shared" si="16"/>
        <v>341.53345882352949</v>
      </c>
      <c r="N24" s="386">
        <f t="shared" si="17"/>
        <v>0.79989234712478763</v>
      </c>
      <c r="O24" s="394">
        <f t="shared" si="18"/>
        <v>2050.3037647058845</v>
      </c>
      <c r="P24" s="391">
        <f t="shared" si="19"/>
        <v>0.20010765287521237</v>
      </c>
    </row>
    <row r="25" spans="1:16" s="134" customFormat="1" ht="11.5" x14ac:dyDescent="0.25">
      <c r="A25" s="144" t="s">
        <v>107</v>
      </c>
      <c r="B25" s="542">
        <v>3766.2000000000003</v>
      </c>
      <c r="C25" s="393">
        <f t="shared" si="10"/>
        <v>125.54</v>
      </c>
      <c r="D25" s="394">
        <f>'UnderGrad&amp;GradPeerLimits'!$B$11</f>
        <v>5658.0029411764717</v>
      </c>
      <c r="E25" s="394">
        <f t="shared" si="11"/>
        <v>188.60009803921574</v>
      </c>
      <c r="F25" s="386">
        <f t="shared" si="12"/>
        <v>0.66564122344144494</v>
      </c>
      <c r="G25" s="394">
        <f t="shared" si="13"/>
        <v>1891.8029411764714</v>
      </c>
      <c r="H25" s="391">
        <f t="shared" si="14"/>
        <v>0.33435877655855512</v>
      </c>
      <c r="I25" s="392"/>
      <c r="J25" s="542">
        <v>7383</v>
      </c>
      <c r="K25" s="389">
        <f t="shared" si="15"/>
        <v>246.1</v>
      </c>
      <c r="L25" s="394">
        <f>'UnderGrad&amp;GradPeerLimits'!$D$11</f>
        <v>10246.003764705885</v>
      </c>
      <c r="M25" s="394">
        <f t="shared" si="16"/>
        <v>341.53345882352949</v>
      </c>
      <c r="N25" s="386">
        <f t="shared" si="17"/>
        <v>0.72057361772909045</v>
      </c>
      <c r="O25" s="394">
        <f t="shared" si="18"/>
        <v>2863.0037647058853</v>
      </c>
      <c r="P25" s="391">
        <f t="shared" si="19"/>
        <v>0.27942638227090955</v>
      </c>
    </row>
    <row r="26" spans="1:16" s="134" customFormat="1" ht="11.5" x14ac:dyDescent="0.25">
      <c r="A26" s="144" t="s">
        <v>108</v>
      </c>
      <c r="B26" s="542">
        <v>3890</v>
      </c>
      <c r="C26" s="393">
        <f t="shared" si="10"/>
        <v>129.66666666666666</v>
      </c>
      <c r="D26" s="394">
        <f>'UnderGrad&amp;GradPeerLimits'!$B$11</f>
        <v>5658.0029411764717</v>
      </c>
      <c r="E26" s="394">
        <f t="shared" si="11"/>
        <v>188.60009803921574</v>
      </c>
      <c r="F26" s="386">
        <f t="shared" si="12"/>
        <v>0.6875217352204398</v>
      </c>
      <c r="G26" s="394">
        <f t="shared" si="13"/>
        <v>1768.0029411764717</v>
      </c>
      <c r="H26" s="391">
        <f t="shared" si="14"/>
        <v>0.31247826477956014</v>
      </c>
      <c r="I26" s="392"/>
      <c r="J26" s="542">
        <v>9440</v>
      </c>
      <c r="K26" s="389">
        <f t="shared" si="15"/>
        <v>314.66666666666669</v>
      </c>
      <c r="L26" s="394">
        <f>'UnderGrad&amp;GradPeerLimits'!$D$11</f>
        <v>10246.003764705885</v>
      </c>
      <c r="M26" s="394">
        <f t="shared" si="16"/>
        <v>341.53345882352949</v>
      </c>
      <c r="N26" s="386">
        <f t="shared" si="17"/>
        <v>0.92133481665483052</v>
      </c>
      <c r="O26" s="394">
        <f t="shared" si="18"/>
        <v>806.00376470588526</v>
      </c>
      <c r="P26" s="391">
        <f t="shared" si="19"/>
        <v>7.866518334516949E-2</v>
      </c>
    </row>
    <row r="27" spans="1:16" s="134" customFormat="1" ht="11.5" x14ac:dyDescent="0.25">
      <c r="A27" s="144" t="s">
        <v>109</v>
      </c>
      <c r="B27" s="542">
        <v>3652.5</v>
      </c>
      <c r="C27" s="393">
        <f t="shared" si="10"/>
        <v>121.75</v>
      </c>
      <c r="D27" s="394">
        <f>'UnderGrad&amp;GradPeerLimits'!$B$11</f>
        <v>5658.0029411764717</v>
      </c>
      <c r="E27" s="394">
        <f t="shared" si="11"/>
        <v>188.60009803921574</v>
      </c>
      <c r="F27" s="386">
        <f t="shared" si="12"/>
        <v>0.64554579380273946</v>
      </c>
      <c r="G27" s="394">
        <f t="shared" si="13"/>
        <v>2005.5029411764717</v>
      </c>
      <c r="H27" s="391">
        <f t="shared" si="14"/>
        <v>0.35445420619726054</v>
      </c>
      <c r="I27" s="392"/>
      <c r="J27" s="542">
        <v>8752.5</v>
      </c>
      <c r="K27" s="389">
        <f t="shared" si="15"/>
        <v>291.75</v>
      </c>
      <c r="L27" s="394">
        <f>'UnderGrad&amp;GradPeerLimits'!$D$11</f>
        <v>10246.003764705885</v>
      </c>
      <c r="M27" s="394">
        <f t="shared" si="16"/>
        <v>341.53345882352949</v>
      </c>
      <c r="N27" s="386">
        <f t="shared" si="17"/>
        <v>0.85423548546307249</v>
      </c>
      <c r="O27" s="394">
        <f t="shared" si="18"/>
        <v>1493.5037647058853</v>
      </c>
      <c r="P27" s="391">
        <f t="shared" si="19"/>
        <v>0.14576451453692754</v>
      </c>
    </row>
    <row r="28" spans="1:16" s="134" customFormat="1" ht="11.5" x14ac:dyDescent="0.25">
      <c r="A28" s="144" t="s">
        <v>110</v>
      </c>
      <c r="B28" s="542">
        <v>3099</v>
      </c>
      <c r="C28" s="393">
        <f t="shared" si="10"/>
        <v>103.3</v>
      </c>
      <c r="D28" s="394">
        <f>'UnderGrad&amp;GradPeerLimits'!$B$11</f>
        <v>5658.0029411764717</v>
      </c>
      <c r="E28" s="394">
        <f t="shared" si="11"/>
        <v>188.60009803921574</v>
      </c>
      <c r="F28" s="386">
        <f t="shared" si="12"/>
        <v>0.54771975769875147</v>
      </c>
      <c r="G28" s="394">
        <f t="shared" si="13"/>
        <v>2559.0029411764717</v>
      </c>
      <c r="H28" s="391">
        <f t="shared" si="14"/>
        <v>0.45228024230124858</v>
      </c>
      <c r="I28" s="392"/>
      <c r="J28" s="542">
        <v>7837.5</v>
      </c>
      <c r="K28" s="389">
        <f t="shared" si="15"/>
        <v>261.25</v>
      </c>
      <c r="L28" s="394">
        <f>'UnderGrad&amp;GradPeerLimits'!$D$11</f>
        <v>10246.003764705885</v>
      </c>
      <c r="M28" s="394">
        <f t="shared" si="16"/>
        <v>341.53345882352949</v>
      </c>
      <c r="N28" s="386">
        <f t="shared" si="17"/>
        <v>0.76493237558604177</v>
      </c>
      <c r="O28" s="394">
        <f t="shared" si="18"/>
        <v>2408.5037647058853</v>
      </c>
      <c r="P28" s="391">
        <f t="shared" si="19"/>
        <v>0.23506762441395826</v>
      </c>
    </row>
    <row r="29" spans="1:16" s="134" customFormat="1" ht="11.5" x14ac:dyDescent="0.25">
      <c r="A29" s="144" t="s">
        <v>111</v>
      </c>
      <c r="B29" s="542">
        <v>3240</v>
      </c>
      <c r="C29" s="393">
        <f t="shared" si="10"/>
        <v>108</v>
      </c>
      <c r="D29" s="394">
        <f>'UnderGrad&amp;GradPeerLimits'!$B$11</f>
        <v>5658.0029411764717</v>
      </c>
      <c r="E29" s="394">
        <f t="shared" si="11"/>
        <v>188.60009803921574</v>
      </c>
      <c r="F29" s="386">
        <f t="shared" si="12"/>
        <v>0.57264021134041776</v>
      </c>
      <c r="G29" s="394">
        <f t="shared" si="13"/>
        <v>2418.0029411764717</v>
      </c>
      <c r="H29" s="391">
        <f t="shared" si="14"/>
        <v>0.42735978865958224</v>
      </c>
      <c r="I29" s="392"/>
      <c r="J29" s="542">
        <v>8274</v>
      </c>
      <c r="K29" s="389">
        <f t="shared" si="15"/>
        <v>275.8</v>
      </c>
      <c r="L29" s="394">
        <f>'UnderGrad&amp;GradPeerLimits'!$D$11</f>
        <v>10246.003764705885</v>
      </c>
      <c r="M29" s="394">
        <f t="shared" si="16"/>
        <v>341.53345882352949</v>
      </c>
      <c r="N29" s="386">
        <f t="shared" si="17"/>
        <v>0.80753435095360881</v>
      </c>
      <c r="O29" s="394">
        <f t="shared" si="18"/>
        <v>1972.0037647058853</v>
      </c>
      <c r="P29" s="391">
        <f t="shared" si="19"/>
        <v>0.19246564904639113</v>
      </c>
    </row>
    <row r="30" spans="1:16" s="134" customFormat="1" ht="11.5" x14ac:dyDescent="0.25">
      <c r="A30" s="144" t="s">
        <v>112</v>
      </c>
      <c r="B30" s="542">
        <v>3701.1</v>
      </c>
      <c r="C30" s="393">
        <f t="shared" si="10"/>
        <v>123.36999999999999</v>
      </c>
      <c r="D30" s="394">
        <f>'UnderGrad&amp;GradPeerLimits'!$B$11</f>
        <v>5658.0029411764717</v>
      </c>
      <c r="E30" s="394">
        <f t="shared" si="11"/>
        <v>188.60009803921574</v>
      </c>
      <c r="F30" s="386">
        <f t="shared" si="12"/>
        <v>0.65413539697284573</v>
      </c>
      <c r="G30" s="394">
        <f t="shared" si="13"/>
        <v>1956.9029411764718</v>
      </c>
      <c r="H30" s="391">
        <f t="shared" si="14"/>
        <v>0.34586460302715427</v>
      </c>
      <c r="I30" s="392"/>
      <c r="J30" s="542">
        <v>5745</v>
      </c>
      <c r="K30" s="389">
        <f t="shared" si="15"/>
        <v>191.5</v>
      </c>
      <c r="L30" s="394">
        <f>'UnderGrad&amp;GradPeerLimits'!$D$11</f>
        <v>10246.003764705885</v>
      </c>
      <c r="M30" s="394">
        <f t="shared" si="16"/>
        <v>341.53345882352949</v>
      </c>
      <c r="N30" s="386">
        <f t="shared" si="17"/>
        <v>0.56070641119512721</v>
      </c>
      <c r="O30" s="394">
        <f t="shared" si="18"/>
        <v>4501.0037647058853</v>
      </c>
      <c r="P30" s="391">
        <f t="shared" si="19"/>
        <v>0.43929358880487274</v>
      </c>
    </row>
    <row r="31" spans="1:16" s="134" customFormat="1" ht="11.5" x14ac:dyDescent="0.25">
      <c r="A31" s="144" t="s">
        <v>113</v>
      </c>
      <c r="B31" s="542">
        <v>3239</v>
      </c>
      <c r="C31" s="393">
        <f t="shared" si="10"/>
        <v>107.96666666666667</v>
      </c>
      <c r="D31" s="394">
        <f>'UnderGrad&amp;GradPeerLimits'!$B$11</f>
        <v>5658.0029411764717</v>
      </c>
      <c r="E31" s="394">
        <f t="shared" si="11"/>
        <v>188.60009803921574</v>
      </c>
      <c r="F31" s="386">
        <f t="shared" si="12"/>
        <v>0.57246347053444846</v>
      </c>
      <c r="G31" s="394">
        <f t="shared" si="13"/>
        <v>2419.0029411764717</v>
      </c>
      <c r="H31" s="391">
        <f t="shared" si="14"/>
        <v>0.42753652946555148</v>
      </c>
      <c r="I31" s="392"/>
      <c r="J31" s="542">
        <v>9615.5</v>
      </c>
      <c r="K31" s="389">
        <f t="shared" si="15"/>
        <v>320.51666666666665</v>
      </c>
      <c r="L31" s="394">
        <f>'UnderGrad&amp;GradPeerLimits'!$D$11</f>
        <v>10246.003764705885</v>
      </c>
      <c r="M31" s="394">
        <f t="shared" si="16"/>
        <v>341.53345882352949</v>
      </c>
      <c r="N31" s="386">
        <f t="shared" si="17"/>
        <v>0.93846344592632658</v>
      </c>
      <c r="O31" s="394">
        <f t="shared" si="18"/>
        <v>630.50376470588526</v>
      </c>
      <c r="P31" s="391">
        <f t="shared" si="19"/>
        <v>6.1536554073673429E-2</v>
      </c>
    </row>
    <row r="32" spans="1:16" s="134" customFormat="1" ht="11.5" x14ac:dyDescent="0.25">
      <c r="A32" s="144" t="s">
        <v>114</v>
      </c>
      <c r="B32" s="542">
        <v>3630</v>
      </c>
      <c r="C32" s="393">
        <f t="shared" si="10"/>
        <v>121</v>
      </c>
      <c r="D32" s="394">
        <f>'UnderGrad&amp;GradPeerLimits'!$B$11</f>
        <v>5658.0029411764717</v>
      </c>
      <c r="E32" s="394">
        <f t="shared" si="11"/>
        <v>188.60009803921574</v>
      </c>
      <c r="F32" s="386">
        <f t="shared" si="12"/>
        <v>0.64156912566843105</v>
      </c>
      <c r="G32" s="394">
        <f t="shared" si="13"/>
        <v>2028.0029411764717</v>
      </c>
      <c r="H32" s="391">
        <f t="shared" si="14"/>
        <v>0.358430874331569</v>
      </c>
      <c r="I32" s="392"/>
      <c r="J32" s="542">
        <v>8550</v>
      </c>
      <c r="K32" s="389">
        <f t="shared" si="15"/>
        <v>285</v>
      </c>
      <c r="L32" s="394">
        <f>'UnderGrad&amp;GradPeerLimits'!$D$11</f>
        <v>10246.003764705885</v>
      </c>
      <c r="M32" s="394">
        <f t="shared" si="16"/>
        <v>341.53345882352949</v>
      </c>
      <c r="N32" s="386">
        <f t="shared" si="17"/>
        <v>0.83447168245750014</v>
      </c>
      <c r="O32" s="394">
        <f t="shared" si="18"/>
        <v>1696.0037647058853</v>
      </c>
      <c r="P32" s="391">
        <f t="shared" si="19"/>
        <v>0.16552831754249991</v>
      </c>
    </row>
    <row r="33" spans="1:17" s="134" customFormat="1" ht="11.5" x14ac:dyDescent="0.25">
      <c r="A33" s="144" t="s">
        <v>115</v>
      </c>
      <c r="B33" s="542">
        <v>3510.1</v>
      </c>
      <c r="C33" s="393">
        <f t="shared" si="10"/>
        <v>117.00333333333333</v>
      </c>
      <c r="D33" s="394">
        <f>'UnderGrad&amp;GradPeerLimits'!$B$11</f>
        <v>5658.0029411764717</v>
      </c>
      <c r="E33" s="394">
        <f t="shared" si="11"/>
        <v>188.60009803921574</v>
      </c>
      <c r="F33" s="386">
        <f t="shared" si="12"/>
        <v>0.62037790303271612</v>
      </c>
      <c r="G33" s="394">
        <f t="shared" si="13"/>
        <v>2147.9029411764718</v>
      </c>
      <c r="H33" s="391">
        <f t="shared" si="14"/>
        <v>0.37962209696728388</v>
      </c>
      <c r="I33" s="392"/>
      <c r="J33" s="542">
        <v>9497.2000000000007</v>
      </c>
      <c r="K33" s="389">
        <f t="shared" si="15"/>
        <v>316.57333333333338</v>
      </c>
      <c r="L33" s="394">
        <f>'UnderGrad&amp;GradPeerLimits'!$D$11</f>
        <v>10246.003764705885</v>
      </c>
      <c r="M33" s="394">
        <f t="shared" si="16"/>
        <v>341.53345882352949</v>
      </c>
      <c r="N33" s="386">
        <f t="shared" si="17"/>
        <v>0.92691748100998483</v>
      </c>
      <c r="O33" s="394">
        <f t="shared" si="18"/>
        <v>748.80376470588453</v>
      </c>
      <c r="P33" s="391">
        <f t="shared" si="19"/>
        <v>7.3082518990015152E-2</v>
      </c>
      <c r="Q33" s="134" t="s">
        <v>25</v>
      </c>
    </row>
    <row r="34" spans="1:17" s="134" customFormat="1" ht="11.5" x14ac:dyDescent="0.25">
      <c r="A34" s="398" t="s">
        <v>116</v>
      </c>
      <c r="B34" s="542">
        <v>3148.5</v>
      </c>
      <c r="C34" s="399">
        <f t="shared" si="10"/>
        <v>104.95</v>
      </c>
      <c r="D34" s="394">
        <f>'UnderGrad&amp;GradPeerLimits'!$B$11</f>
        <v>5658.0029411764717</v>
      </c>
      <c r="E34" s="400">
        <f t="shared" si="11"/>
        <v>188.60009803921574</v>
      </c>
      <c r="F34" s="401">
        <f t="shared" si="12"/>
        <v>0.55646842759422999</v>
      </c>
      <c r="G34" s="394">
        <f t="shared" si="13"/>
        <v>2509.5029411764717</v>
      </c>
      <c r="H34" s="391">
        <f t="shared" si="14"/>
        <v>0.44353157240576996</v>
      </c>
      <c r="I34" s="402"/>
      <c r="J34" s="542">
        <v>7503</v>
      </c>
      <c r="K34" s="399">
        <f t="shared" si="15"/>
        <v>250.1</v>
      </c>
      <c r="L34" s="394">
        <f>'UnderGrad&amp;GradPeerLimits'!$D$11</f>
        <v>10246.003764705885</v>
      </c>
      <c r="M34" s="400">
        <f t="shared" si="16"/>
        <v>341.53345882352949</v>
      </c>
      <c r="N34" s="401">
        <f t="shared" si="17"/>
        <v>0.73228550099165179</v>
      </c>
      <c r="O34" s="394">
        <f t="shared" si="18"/>
        <v>2743.0037647058853</v>
      </c>
      <c r="P34" s="391">
        <f t="shared" si="19"/>
        <v>0.26771449900834815</v>
      </c>
    </row>
    <row r="35" spans="1:17" s="134" customFormat="1" ht="15" customHeight="1" x14ac:dyDescent="0.25">
      <c r="A35" s="129" t="s">
        <v>205</v>
      </c>
      <c r="B35" s="545">
        <f>AVERAGE(B23:B34)</f>
        <v>3458.4916666666668</v>
      </c>
      <c r="C35" s="130">
        <f>AVERAGE(C23:C34)</f>
        <v>115.28305555555555</v>
      </c>
      <c r="D35" s="131">
        <f>AVERAGE(D23:D34)</f>
        <v>5658.0029411764708</v>
      </c>
      <c r="E35" s="131">
        <f>AVERAGE(E23:E34)</f>
        <v>188.60009803921574</v>
      </c>
      <c r="F35" s="132">
        <f>B35/D35</f>
        <v>0.61125660460465248</v>
      </c>
      <c r="G35" s="131">
        <f>AVERAGE(G23:G34)</f>
        <v>2199.5112745098049</v>
      </c>
      <c r="H35" s="133">
        <f>G35/D35</f>
        <v>0.38874339539534769</v>
      </c>
      <c r="I35" s="139"/>
      <c r="J35" s="546">
        <f>AVERAGE(J23:J34)</f>
        <v>8083.666666666667</v>
      </c>
      <c r="K35" s="131">
        <f t="shared" ref="K35:L35" si="20">AVERAGE(K23:K34)</f>
        <v>269.45555555555552</v>
      </c>
      <c r="L35" s="131">
        <f t="shared" si="20"/>
        <v>10246.003764705883</v>
      </c>
      <c r="M35" s="131">
        <f>AVERAGE(M23:M34)</f>
        <v>341.53345882352954</v>
      </c>
      <c r="N35" s="132">
        <f>J35/L35</f>
        <v>0.78895800277882411</v>
      </c>
      <c r="O35" s="131">
        <f>AVERAGE(O23:O34)</f>
        <v>2162.3370980392183</v>
      </c>
      <c r="P35" s="133">
        <f>O35/L35</f>
        <v>0.21104199722117603</v>
      </c>
    </row>
    <row r="36" spans="1:17" s="547" customFormat="1" ht="16.5" customHeight="1" x14ac:dyDescent="0.25">
      <c r="A36" s="550" t="s">
        <v>202</v>
      </c>
      <c r="B36" s="551">
        <f>AVERAGE(B6:B7,B10:B20,B23:B34)</f>
        <v>4747.9064000000008</v>
      </c>
      <c r="C36" s="551">
        <f>B36/30</f>
        <v>158.26354666666668</v>
      </c>
      <c r="D36" s="551">
        <f>AVERAGE(D6:D7,D10:D20,D23:D34)</f>
        <v>6618.7998057040995</v>
      </c>
      <c r="E36" s="551">
        <f>D36/30</f>
        <v>220.62666019013665</v>
      </c>
      <c r="F36" s="132">
        <f>B36/D36</f>
        <v>0.71733645666518608</v>
      </c>
      <c r="G36" s="551">
        <f>AVERAGE(G6:G7,G10:G20,G23:G34)</f>
        <v>1870.8934057040997</v>
      </c>
      <c r="H36" s="133">
        <f>G36/D36</f>
        <v>0.28266354333481408</v>
      </c>
      <c r="I36" s="552"/>
      <c r="J36" s="551">
        <f>AVERAGE(J6:J7,J10:J20,J23:J34)</f>
        <v>11242.861999999999</v>
      </c>
      <c r="K36" s="551">
        <f>J36/30</f>
        <v>374.76206666666661</v>
      </c>
      <c r="L36" s="551">
        <f>AVERAGE(L6:L7,L10:L20,L23:L34)</f>
        <v>13871.279674331563</v>
      </c>
      <c r="M36" s="551">
        <f>L36/30</f>
        <v>462.37598914438541</v>
      </c>
      <c r="N36" s="132">
        <f>J36/L36</f>
        <v>0.81051368467500651</v>
      </c>
      <c r="O36" s="551">
        <f>AVERAGE(O6:O7,O10:O20,O23:O34)</f>
        <v>2628.4176743315543</v>
      </c>
      <c r="P36" s="133">
        <f>O36/L36</f>
        <v>0.18948631532499283</v>
      </c>
    </row>
    <row r="37" spans="1:17" s="134" customFormat="1" ht="12.75" customHeight="1" x14ac:dyDescent="0.25">
      <c r="A37" s="137"/>
      <c r="B37" s="543"/>
      <c r="C37" s="393"/>
      <c r="D37" s="394"/>
      <c r="E37" s="394"/>
      <c r="F37" s="406"/>
      <c r="G37" s="394"/>
      <c r="H37" s="391"/>
      <c r="I37" s="391"/>
      <c r="J37" s="543"/>
      <c r="K37" s="393"/>
      <c r="L37" s="394"/>
      <c r="M37" s="394"/>
      <c r="N37" s="406"/>
      <c r="O37" s="394"/>
      <c r="P37" s="391"/>
    </row>
    <row r="38" spans="1:17" s="134" customFormat="1" ht="13.5" x14ac:dyDescent="0.35">
      <c r="A38" s="136" t="s">
        <v>121</v>
      </c>
      <c r="B38" s="549"/>
      <c r="C38" s="144"/>
      <c r="D38" s="403"/>
      <c r="E38" s="403"/>
      <c r="F38" s="403"/>
      <c r="G38" s="403"/>
      <c r="H38" s="403"/>
      <c r="I38" s="403"/>
      <c r="J38" s="549" t="s">
        <v>25</v>
      </c>
      <c r="K38" s="144"/>
      <c r="L38" s="403"/>
      <c r="M38" s="403"/>
      <c r="N38" s="775" t="s">
        <v>144</v>
      </c>
      <c r="O38" s="776"/>
      <c r="P38" s="777"/>
    </row>
    <row r="39" spans="1:17" s="134" customFormat="1" ht="11.5" x14ac:dyDescent="0.25">
      <c r="A39" s="137" t="s">
        <v>118</v>
      </c>
      <c r="B39" s="542">
        <v>6318</v>
      </c>
      <c r="C39" s="399">
        <f>B39/30</f>
        <v>210.6</v>
      </c>
      <c r="D39" s="380">
        <f>'UnderGrad&amp;GradPeerLimits'!$B$6</f>
        <v>9221.003333333334</v>
      </c>
      <c r="E39" s="380">
        <f>D39/30</f>
        <v>307.36677777777783</v>
      </c>
      <c r="F39" s="386">
        <f>B39/D39</f>
        <v>0.68517489600733972</v>
      </c>
      <c r="G39" s="380">
        <f>D39-B39</f>
        <v>2903.003333333334</v>
      </c>
      <c r="H39" s="391">
        <f>G39/D39</f>
        <v>0.31482510399266028</v>
      </c>
      <c r="I39" s="391"/>
      <c r="J39" s="542">
        <v>19092</v>
      </c>
      <c r="K39" s="399">
        <f>J39/30</f>
        <v>636.4</v>
      </c>
      <c r="L39" s="380">
        <f>'UnderGrad&amp;GradPeerLimits'!$D$6</f>
        <v>26219.994999999999</v>
      </c>
      <c r="M39" s="380">
        <f>L39/30</f>
        <v>873.9998333333333</v>
      </c>
      <c r="N39" s="386">
        <f>J39/L39</f>
        <v>0.72814659194252329</v>
      </c>
      <c r="O39" s="380">
        <f>L39-J39</f>
        <v>7127.994999999999</v>
      </c>
      <c r="P39" s="391">
        <f>O39/L39</f>
        <v>0.27185340805747671</v>
      </c>
    </row>
    <row r="40" spans="1:17" s="134" customFormat="1" ht="12.75" customHeight="1" x14ac:dyDescent="0.25">
      <c r="A40" s="137" t="s">
        <v>128</v>
      </c>
      <c r="B40" s="542">
        <v>3538</v>
      </c>
      <c r="C40" s="399">
        <f>B40/30</f>
        <v>117.93333333333334</v>
      </c>
      <c r="D40" s="394">
        <f>'UnderGrad&amp;GradPeerLimits'!$B$6</f>
        <v>9221.003333333334</v>
      </c>
      <c r="E40" s="380">
        <f>D40/30</f>
        <v>307.36677777777783</v>
      </c>
      <c r="F40" s="386">
        <f>B40/D40</f>
        <v>0.38368926591864005</v>
      </c>
      <c r="G40" s="380">
        <f>D40-B40</f>
        <v>5683.003333333334</v>
      </c>
      <c r="H40" s="391">
        <f>G40/D40</f>
        <v>0.61631073408135995</v>
      </c>
      <c r="I40" s="391"/>
      <c r="J40" s="542">
        <v>9613</v>
      </c>
      <c r="K40" s="399">
        <f>J40/30</f>
        <v>320.43333333333334</v>
      </c>
      <c r="L40" s="394">
        <f>'UnderGrad&amp;GradPeerLimits'!$D$6</f>
        <v>26219.994999999999</v>
      </c>
      <c r="M40" s="380">
        <f>L40/30</f>
        <v>873.9998333333333</v>
      </c>
      <c r="N40" s="386">
        <f>J40/L40</f>
        <v>0.36662859775526274</v>
      </c>
      <c r="O40" s="380">
        <f>L40-J40</f>
        <v>16606.994999999999</v>
      </c>
      <c r="P40" s="391">
        <f>O40/L40</f>
        <v>0.6333714022447372</v>
      </c>
    </row>
    <row r="41" spans="1:17" s="134" customFormat="1" ht="12.75" customHeight="1" x14ac:dyDescent="0.25">
      <c r="A41" s="137" t="s">
        <v>129</v>
      </c>
      <c r="B41" s="542">
        <v>4309</v>
      </c>
      <c r="C41" s="399">
        <f>B41/30</f>
        <v>143.63333333333333</v>
      </c>
      <c r="D41" s="394">
        <f>'UnderGrad&amp;GradPeerLimits'!$B$6</f>
        <v>9221.003333333334</v>
      </c>
      <c r="E41" s="380">
        <f>D41/30</f>
        <v>307.36677777777783</v>
      </c>
      <c r="F41" s="386">
        <f>B41/D41</f>
        <v>0.46730272663748446</v>
      </c>
      <c r="G41" s="380">
        <f>D41-B41</f>
        <v>4912.003333333334</v>
      </c>
      <c r="H41" s="391">
        <f>G41/D41</f>
        <v>0.53269727336251549</v>
      </c>
      <c r="I41" s="391"/>
      <c r="J41" s="542">
        <v>10384</v>
      </c>
      <c r="K41" s="399">
        <f>J41/30</f>
        <v>346.13333333333333</v>
      </c>
      <c r="L41" s="394">
        <f>'UnderGrad&amp;GradPeerLimits'!$D$6</f>
        <v>26219.994999999999</v>
      </c>
      <c r="M41" s="380">
        <f>L41/30</f>
        <v>873.9998333333333</v>
      </c>
      <c r="N41" s="386">
        <f>J41/L41</f>
        <v>0.39603363768757394</v>
      </c>
      <c r="O41" s="380">
        <f>L41-J41</f>
        <v>15835.994999999999</v>
      </c>
      <c r="P41" s="391">
        <f>O41/L41</f>
        <v>0.60396636231242606</v>
      </c>
    </row>
    <row r="42" spans="1:17" s="134" customFormat="1" ht="12.75" customHeight="1" x14ac:dyDescent="0.25">
      <c r="A42" s="137" t="s">
        <v>130</v>
      </c>
      <c r="B42" s="542">
        <v>4605</v>
      </c>
      <c r="C42" s="399">
        <f>B42/30</f>
        <v>153.5</v>
      </c>
      <c r="D42" s="394">
        <f>'UnderGrad&amp;GradPeerLimits'!$B$6</f>
        <v>9221.003333333334</v>
      </c>
      <c r="E42" s="380">
        <f>D42/30</f>
        <v>307.36677777777783</v>
      </c>
      <c r="F42" s="386">
        <f>B42/D42</f>
        <v>0.49940335487714455</v>
      </c>
      <c r="G42" s="380">
        <f>D42-B42</f>
        <v>4616.003333333334</v>
      </c>
      <c r="H42" s="391">
        <f>G42/D42</f>
        <v>0.5005966451228554</v>
      </c>
      <c r="I42" s="391"/>
      <c r="J42" s="542">
        <v>10215</v>
      </c>
      <c r="K42" s="399">
        <f>J42/30</f>
        <v>340.5</v>
      </c>
      <c r="L42" s="394">
        <f>'UnderGrad&amp;GradPeerLimits'!$D$6</f>
        <v>26219.994999999999</v>
      </c>
      <c r="M42" s="380">
        <f>L42/30</f>
        <v>873.9998333333333</v>
      </c>
      <c r="N42" s="386">
        <f>J42/L42</f>
        <v>0.38958817497867565</v>
      </c>
      <c r="O42" s="380">
        <f>L42-J42</f>
        <v>16004.994999999999</v>
      </c>
      <c r="P42" s="391">
        <f>O42/L42</f>
        <v>0.61041182502132441</v>
      </c>
    </row>
    <row r="43" spans="1:17" s="134" customFormat="1" ht="12.75" customHeight="1" x14ac:dyDescent="0.25">
      <c r="A43" s="137" t="s">
        <v>131</v>
      </c>
      <c r="B43" s="542">
        <v>4860</v>
      </c>
      <c r="C43" s="399">
        <f>B43/30</f>
        <v>162</v>
      </c>
      <c r="D43" s="394">
        <f>'UnderGrad&amp;GradPeerLimits'!$B$6</f>
        <v>9221.003333333334</v>
      </c>
      <c r="E43" s="380">
        <f>D43/30</f>
        <v>307.36677777777783</v>
      </c>
      <c r="F43" s="386">
        <f>B43/D43</f>
        <v>0.52705761231333825</v>
      </c>
      <c r="G43" s="380">
        <f>D43-B43</f>
        <v>4361.003333333334</v>
      </c>
      <c r="H43" s="391">
        <f>G43/D43</f>
        <v>0.47294238768666175</v>
      </c>
      <c r="I43" s="391"/>
      <c r="J43" s="542">
        <v>10470</v>
      </c>
      <c r="K43" s="399">
        <f>J43/30</f>
        <v>349</v>
      </c>
      <c r="L43" s="394">
        <f>'UnderGrad&amp;GradPeerLimits'!$D$6</f>
        <v>26219.994999999999</v>
      </c>
      <c r="M43" s="380">
        <f>L43/30</f>
        <v>873.9998333333333</v>
      </c>
      <c r="N43" s="386">
        <f>J43/L43</f>
        <v>0.39931357729091865</v>
      </c>
      <c r="O43" s="380">
        <f>L43-J43</f>
        <v>15749.994999999999</v>
      </c>
      <c r="P43" s="391">
        <f>O43/L43</f>
        <v>0.60068642270908135</v>
      </c>
    </row>
    <row r="44" spans="1:17" s="134" customFormat="1" ht="12.75" customHeight="1" x14ac:dyDescent="0.25">
      <c r="A44" s="137"/>
      <c r="B44" s="399"/>
      <c r="C44" s="399"/>
      <c r="D44" s="380"/>
      <c r="E44" s="380"/>
      <c r="F44" s="386"/>
      <c r="G44" s="380"/>
      <c r="H44" s="391"/>
      <c r="I44" s="391"/>
      <c r="J44" s="399"/>
      <c r="K44" s="399"/>
      <c r="L44" s="380"/>
      <c r="M44" s="380"/>
      <c r="N44" s="386"/>
      <c r="O44" s="380"/>
      <c r="P44" s="391"/>
    </row>
    <row r="45" spans="1:17" s="134" customFormat="1" ht="11.5" x14ac:dyDescent="0.25">
      <c r="A45" s="136" t="s">
        <v>120</v>
      </c>
      <c r="B45" s="549"/>
      <c r="C45" s="144"/>
      <c r="D45" s="403" t="s">
        <v>25</v>
      </c>
      <c r="E45" s="403"/>
      <c r="F45" s="403"/>
      <c r="G45" s="403"/>
      <c r="H45" s="403"/>
      <c r="I45" s="403"/>
      <c r="J45" s="549"/>
      <c r="K45" s="144"/>
      <c r="L45" s="403"/>
      <c r="M45" s="403"/>
      <c r="N45" s="403"/>
      <c r="O45" s="403"/>
      <c r="P45" s="403"/>
    </row>
    <row r="46" spans="1:17" s="134" customFormat="1" ht="12.75" customHeight="1" x14ac:dyDescent="0.25">
      <c r="A46" s="141" t="s">
        <v>167</v>
      </c>
      <c r="B46" s="542">
        <v>3649.5</v>
      </c>
      <c r="C46" s="399">
        <f>B46/30</f>
        <v>121.65</v>
      </c>
      <c r="D46" s="394">
        <f>'UnderGrad&amp;GradPeerLimits'!$B$6</f>
        <v>9221.003333333334</v>
      </c>
      <c r="E46" s="394">
        <f>D46/30</f>
        <v>307.36677777777783</v>
      </c>
      <c r="F46" s="386">
        <f>B46/D46</f>
        <v>0.39578122554270123</v>
      </c>
      <c r="G46" s="394">
        <f>D46-B46</f>
        <v>5571.503333333334</v>
      </c>
      <c r="H46" s="391">
        <f>G46/D46</f>
        <v>0.60421877445729877</v>
      </c>
      <c r="I46" s="404"/>
      <c r="J46" s="542">
        <v>10567.5</v>
      </c>
      <c r="K46" s="399">
        <f>J46/30</f>
        <v>352.25</v>
      </c>
      <c r="L46" s="394">
        <f>'UnderGrad&amp;GradPeerLimits'!$D$6</f>
        <v>26219.994999999999</v>
      </c>
      <c r="M46" s="394">
        <f>L46/30</f>
        <v>873.9998333333333</v>
      </c>
      <c r="N46" s="386">
        <f>J46/L46</f>
        <v>0.40303211346912921</v>
      </c>
      <c r="O46" s="394">
        <f>L46-J46</f>
        <v>15652.494999999999</v>
      </c>
      <c r="P46" s="391">
        <f>O46/L46</f>
        <v>0.59696788653087085</v>
      </c>
    </row>
    <row r="47" spans="1:17" s="134" customFormat="1" ht="12.75" customHeight="1" x14ac:dyDescent="0.25">
      <c r="A47" s="137" t="s">
        <v>150</v>
      </c>
      <c r="B47" s="542">
        <v>4991.7</v>
      </c>
      <c r="C47" s="399">
        <f>B47/30</f>
        <v>166.39</v>
      </c>
      <c r="D47" s="394">
        <f>'UnderGrad&amp;GradPeerLimits'!$B$8</f>
        <v>6929.9949999999999</v>
      </c>
      <c r="E47" s="394">
        <f>D47/30</f>
        <v>230.99983333333333</v>
      </c>
      <c r="F47" s="386">
        <f>B47/D47</f>
        <v>0.7203035500025613</v>
      </c>
      <c r="G47" s="394">
        <f>D47-B47</f>
        <v>1938.2950000000001</v>
      </c>
      <c r="H47" s="391">
        <f>G47/D47</f>
        <v>0.2796964499974387</v>
      </c>
      <c r="I47" s="404"/>
      <c r="J47" s="542">
        <v>13985.7</v>
      </c>
      <c r="K47" s="399">
        <f>J47/30</f>
        <v>466.19</v>
      </c>
      <c r="L47" s="394">
        <f>'UnderGrad&amp;GradPeerLimits'!$D$8</f>
        <v>14612.995500000005</v>
      </c>
      <c r="M47" s="394">
        <f>L47/30</f>
        <v>487.09985000000017</v>
      </c>
      <c r="N47" s="386">
        <f>J47/L47</f>
        <v>0.95707276444449707</v>
      </c>
      <c r="O47" s="394">
        <f>L47-J47</f>
        <v>627.29550000000381</v>
      </c>
      <c r="P47" s="391">
        <f>O47/L47</f>
        <v>4.2927235555502881E-2</v>
      </c>
    </row>
    <row r="48" spans="1:17" s="134" customFormat="1" ht="12.75" customHeight="1" x14ac:dyDescent="0.25">
      <c r="A48" s="141" t="s">
        <v>149</v>
      </c>
      <c r="B48" s="542">
        <v>5055</v>
      </c>
      <c r="C48" s="399">
        <f>B48/30</f>
        <v>168.5</v>
      </c>
      <c r="D48" s="394">
        <f>'UnderGrad&amp;GradPeerLimits'!$B$8</f>
        <v>6929.9949999999999</v>
      </c>
      <c r="E48" s="394">
        <f>D48/30</f>
        <v>230.99983333333333</v>
      </c>
      <c r="F48" s="386">
        <f>B48/D48</f>
        <v>0.72943775572709646</v>
      </c>
      <c r="G48" s="394">
        <f>D48-B48</f>
        <v>1874.9949999999999</v>
      </c>
      <c r="H48" s="391">
        <f>G48/D48</f>
        <v>0.27056224427290348</v>
      </c>
      <c r="I48" s="404"/>
      <c r="J48" s="542">
        <v>13359</v>
      </c>
      <c r="K48" s="399">
        <f>J48/30</f>
        <v>445.3</v>
      </c>
      <c r="L48" s="394">
        <f>'UnderGrad&amp;GradPeerLimits'!$D$8</f>
        <v>14612.995500000005</v>
      </c>
      <c r="M48" s="394">
        <f>L48/30</f>
        <v>487.09985000000017</v>
      </c>
      <c r="N48" s="386">
        <f>J48/L48</f>
        <v>0.91418628028729609</v>
      </c>
      <c r="O48" s="394">
        <f>L48-J48</f>
        <v>1253.9955000000045</v>
      </c>
      <c r="P48" s="391">
        <f>O48/L48</f>
        <v>8.5813719712703948E-2</v>
      </c>
    </row>
    <row r="49" spans="1:16" s="134" customFormat="1" ht="12.75" customHeight="1" x14ac:dyDescent="0.25">
      <c r="A49" s="137" t="s">
        <v>148</v>
      </c>
      <c r="B49" s="542">
        <v>4550</v>
      </c>
      <c r="C49" s="399">
        <f>B49/30</f>
        <v>151.66666666666666</v>
      </c>
      <c r="D49" s="394">
        <f>'UnderGrad&amp;GradPeerLimits'!$B$11</f>
        <v>5658.0029411764717</v>
      </c>
      <c r="E49" s="394">
        <f>D49/30</f>
        <v>188.60009803921574</v>
      </c>
      <c r="F49" s="386">
        <f>B49/D49</f>
        <v>0.80417066716015451</v>
      </c>
      <c r="G49" s="394">
        <f>D49-B49</f>
        <v>1108.0029411764717</v>
      </c>
      <c r="H49" s="391">
        <f>G49/D49</f>
        <v>0.19582933283984544</v>
      </c>
      <c r="I49" s="404"/>
      <c r="J49" s="542">
        <v>10100</v>
      </c>
      <c r="K49" s="399">
        <f>J49/30</f>
        <v>336.66666666666669</v>
      </c>
      <c r="L49" s="394">
        <f>'UnderGrad&amp;GradPeerLimits'!$D$11</f>
        <v>10246.003764705885</v>
      </c>
      <c r="M49" s="394">
        <f>L49/30</f>
        <v>341.53345882352949</v>
      </c>
      <c r="N49" s="386">
        <f>J49/L49</f>
        <v>0.98575017459891823</v>
      </c>
      <c r="O49" s="394">
        <f>L49-J49</f>
        <v>146.00376470588526</v>
      </c>
      <c r="P49" s="391">
        <f>O49/L49</f>
        <v>1.4249825401081759E-2</v>
      </c>
    </row>
    <row r="50" spans="1:16" s="134" customFormat="1" ht="12.75" customHeight="1" x14ac:dyDescent="0.25">
      <c r="A50" s="137"/>
      <c r="B50" s="399"/>
      <c r="C50" s="399"/>
      <c r="D50" s="380"/>
      <c r="E50" s="380"/>
      <c r="F50" s="386"/>
      <c r="G50" s="380"/>
      <c r="H50" s="391"/>
      <c r="I50" s="391"/>
      <c r="J50" s="399"/>
      <c r="K50" s="399"/>
      <c r="L50" s="380"/>
      <c r="M50" s="380"/>
      <c r="N50" s="386"/>
      <c r="O50" s="380"/>
      <c r="P50" s="391"/>
    </row>
    <row r="51" spans="1:16" s="134" customFormat="1" ht="11.5" x14ac:dyDescent="0.25">
      <c r="A51" s="136" t="s">
        <v>122</v>
      </c>
      <c r="B51" s="549"/>
      <c r="C51" s="144"/>
      <c r="D51" s="403"/>
      <c r="E51" s="403"/>
      <c r="F51" s="403"/>
      <c r="G51" s="403"/>
      <c r="H51" s="403"/>
      <c r="I51" s="403"/>
      <c r="J51" s="544"/>
      <c r="K51" s="394"/>
      <c r="L51" s="403"/>
      <c r="M51" s="403"/>
      <c r="N51" s="403"/>
      <c r="O51" s="403"/>
      <c r="P51" s="403"/>
    </row>
    <row r="52" spans="1:16" s="405" customFormat="1" ht="12.75" customHeight="1" x14ac:dyDescent="0.25">
      <c r="A52" s="137" t="s">
        <v>169</v>
      </c>
      <c r="B52" s="542">
        <v>6706.5</v>
      </c>
      <c r="C52" s="393">
        <f>B52/30</f>
        <v>223.55</v>
      </c>
      <c r="D52" s="394">
        <f>'UnderGrad&amp;GradPeerLimits'!$B$9</f>
        <v>7667.9981818181814</v>
      </c>
      <c r="E52" s="394">
        <f>D52/30</f>
        <v>255.59993939393937</v>
      </c>
      <c r="F52" s="386">
        <f>B52/D52</f>
        <v>0.87460897107435176</v>
      </c>
      <c r="G52" s="394">
        <f>D52-B52</f>
        <v>961.49818181818137</v>
      </c>
      <c r="H52" s="391">
        <f>G52/D52</f>
        <v>0.12539102892564818</v>
      </c>
      <c r="I52" s="404"/>
      <c r="J52" s="542">
        <v>15186</v>
      </c>
      <c r="K52" s="393">
        <f>J52/30</f>
        <v>506.2</v>
      </c>
      <c r="L52" s="394">
        <f>'UnderGrad&amp;GradPeerLimits'!$D$9</f>
        <v>19178.002181818185</v>
      </c>
      <c r="M52" s="394">
        <f>L52/30</f>
        <v>639.26673939393947</v>
      </c>
      <c r="N52" s="391">
        <f>J52/L52</f>
        <v>0.79184473210651596</v>
      </c>
      <c r="O52" s="394">
        <f>L52-J52</f>
        <v>3992.0021818181849</v>
      </c>
      <c r="P52" s="391">
        <f>O52/L52</f>
        <v>0.20815526789348399</v>
      </c>
    </row>
    <row r="53" spans="1:16" s="405" customFormat="1" ht="12.75" customHeight="1" x14ac:dyDescent="0.25">
      <c r="A53" s="137" t="s">
        <v>181</v>
      </c>
      <c r="B53" s="542">
        <v>6232.5</v>
      </c>
      <c r="C53" s="393">
        <f t="shared" ref="C53:C54" si="21">B53/30</f>
        <v>207.75</v>
      </c>
      <c r="D53" s="394">
        <f>'UnderGrad&amp;GradPeerLimits'!$B$9</f>
        <v>7667.9981818181814</v>
      </c>
      <c r="E53" s="394">
        <f t="shared" ref="E53:E54" si="22">D53/30</f>
        <v>255.59993939393937</v>
      </c>
      <c r="F53" s="386">
        <f t="shared" ref="F53:F54" si="23">B53/D53</f>
        <v>0.81279361995390997</v>
      </c>
      <c r="G53" s="394">
        <f t="shared" ref="G53:G54" si="24">D53-B53</f>
        <v>1435.4981818181814</v>
      </c>
      <c r="H53" s="391">
        <f t="shared" ref="H53:H54" si="25">G53/D53</f>
        <v>0.18720638004608997</v>
      </c>
      <c r="I53" s="404"/>
      <c r="J53" s="542">
        <v>14712</v>
      </c>
      <c r="K53" s="393">
        <f t="shared" ref="K53:K54" si="26">J53/30</f>
        <v>490.4</v>
      </c>
      <c r="L53" s="394">
        <f>'UnderGrad&amp;GradPeerLimits'!$D$9</f>
        <v>19178.002181818185</v>
      </c>
      <c r="M53" s="394">
        <f t="shared" ref="M53:M54" si="27">L53/30</f>
        <v>639.26673939393947</v>
      </c>
      <c r="N53" s="391">
        <f t="shared" ref="N53:N54" si="28">J53/L53</f>
        <v>0.76712891470769551</v>
      </c>
      <c r="O53" s="394">
        <f t="shared" ref="O53:O54" si="29">L53-J53</f>
        <v>4466.0021818181849</v>
      </c>
      <c r="P53" s="391">
        <f t="shared" ref="P53:P54" si="30">O53/L53</f>
        <v>0.23287108529230452</v>
      </c>
    </row>
    <row r="54" spans="1:16" s="405" customFormat="1" ht="24" customHeight="1" x14ac:dyDescent="0.25">
      <c r="A54" s="137" t="s">
        <v>182</v>
      </c>
      <c r="B54" s="542">
        <v>6556.5</v>
      </c>
      <c r="C54" s="393">
        <f t="shared" si="21"/>
        <v>218.55</v>
      </c>
      <c r="D54" s="394">
        <f>'UnderGrad&amp;GradPeerLimits'!$B$9</f>
        <v>7667.9981818181814</v>
      </c>
      <c r="E54" s="394">
        <f t="shared" si="22"/>
        <v>255.59993939393937</v>
      </c>
      <c r="F54" s="386">
        <f t="shared" si="23"/>
        <v>0.85504715109952845</v>
      </c>
      <c r="G54" s="394">
        <f t="shared" si="24"/>
        <v>1111.4981818181814</v>
      </c>
      <c r="H54" s="391">
        <f t="shared" si="25"/>
        <v>0.14495284890047155</v>
      </c>
      <c r="I54" s="404"/>
      <c r="J54" s="542">
        <v>15036</v>
      </c>
      <c r="K54" s="393">
        <f t="shared" si="26"/>
        <v>501.2</v>
      </c>
      <c r="L54" s="394">
        <f>'UnderGrad&amp;GradPeerLimits'!$D$9</f>
        <v>19178.002181818185</v>
      </c>
      <c r="M54" s="394">
        <f t="shared" si="27"/>
        <v>639.26673939393947</v>
      </c>
      <c r="N54" s="391">
        <f t="shared" si="28"/>
        <v>0.78402327090435764</v>
      </c>
      <c r="O54" s="394">
        <f t="shared" si="29"/>
        <v>4142.0021818181849</v>
      </c>
      <c r="P54" s="391">
        <f t="shared" si="30"/>
        <v>0.21597672909564239</v>
      </c>
    </row>
    <row r="55" spans="1:16" s="412" customFormat="1" ht="24" customHeight="1" x14ac:dyDescent="0.25">
      <c r="A55" s="137" t="s">
        <v>262</v>
      </c>
      <c r="B55" s="542">
        <v>5956.5</v>
      </c>
      <c r="C55" s="543">
        <f t="shared" ref="C55" si="31">B55/30</f>
        <v>198.55</v>
      </c>
      <c r="D55" s="544">
        <f>'UnderGrad&amp;GradPeerLimits'!$B$9</f>
        <v>7667.9981818181814</v>
      </c>
      <c r="E55" s="544">
        <f t="shared" ref="E55" si="32">D55/30</f>
        <v>255.59993939393937</v>
      </c>
      <c r="F55" s="386">
        <f t="shared" ref="F55" si="33">B55/D55</f>
        <v>0.77679987120023508</v>
      </c>
      <c r="G55" s="544">
        <f t="shared" ref="G55" si="34">D55-B55</f>
        <v>1711.4981818181814</v>
      </c>
      <c r="H55" s="421">
        <f t="shared" ref="H55" si="35">G55/D55</f>
        <v>0.22320012879976492</v>
      </c>
      <c r="I55" s="404"/>
      <c r="J55" s="542">
        <v>14436</v>
      </c>
      <c r="K55" s="543">
        <f t="shared" ref="K55" si="36">J55/30</f>
        <v>481.2</v>
      </c>
      <c r="L55" s="544">
        <f>'UnderGrad&amp;GradPeerLimits'!$D$9</f>
        <v>19178.002181818185</v>
      </c>
      <c r="M55" s="544">
        <f t="shared" ref="M55" si="37">L55/30</f>
        <v>639.26673939393947</v>
      </c>
      <c r="N55" s="421">
        <f t="shared" ref="N55" si="38">J55/L55</f>
        <v>0.75273742609572403</v>
      </c>
      <c r="O55" s="544">
        <f t="shared" ref="O55" si="39">L55-J55</f>
        <v>4742.0021818181849</v>
      </c>
      <c r="P55" s="421">
        <f t="shared" ref="P55" si="40">O55/L55</f>
        <v>0.24726257390427597</v>
      </c>
    </row>
    <row r="56" spans="1:16" s="134" customFormat="1" ht="12.75" customHeight="1" x14ac:dyDescent="0.25">
      <c r="A56" s="137" t="s">
        <v>126</v>
      </c>
      <c r="B56" s="541">
        <v>5055</v>
      </c>
      <c r="C56" s="399">
        <f>B56/30</f>
        <v>168.5</v>
      </c>
      <c r="D56" s="394">
        <f>'UnderGrad&amp;GradPeerLimits'!$B$8</f>
        <v>6929.9949999999999</v>
      </c>
      <c r="E56" s="394">
        <f>D56/30</f>
        <v>230.99983333333333</v>
      </c>
      <c r="F56" s="386">
        <f>B56/D56</f>
        <v>0.72943775572709646</v>
      </c>
      <c r="G56" s="394">
        <f>D56-B56</f>
        <v>1874.9949999999999</v>
      </c>
      <c r="H56" s="391">
        <f t="shared" ref="H56:H64" si="41">G56/D56</f>
        <v>0.27056224427290348</v>
      </c>
      <c r="I56" s="404"/>
      <c r="J56" s="541">
        <v>13359</v>
      </c>
      <c r="K56" s="399">
        <f>J56/30</f>
        <v>445.3</v>
      </c>
      <c r="L56" s="394">
        <f>'UnderGrad&amp;GradPeerLimits'!$D$8</f>
        <v>14612.995500000005</v>
      </c>
      <c r="M56" s="394">
        <f>L56/30</f>
        <v>487.09985000000017</v>
      </c>
      <c r="N56" s="386">
        <f>J56/L56</f>
        <v>0.91418628028729609</v>
      </c>
      <c r="O56" s="394">
        <f>L56-J56</f>
        <v>1253.9955000000045</v>
      </c>
      <c r="P56" s="391">
        <f t="shared" ref="P56:P64" si="42">O56/L56</f>
        <v>8.5813719712703948E-2</v>
      </c>
    </row>
    <row r="57" spans="1:16" s="134" customFormat="1" ht="12.75" customHeight="1" x14ac:dyDescent="0.25">
      <c r="A57" s="137" t="s">
        <v>170</v>
      </c>
      <c r="B57" s="541">
        <v>5055</v>
      </c>
      <c r="C57" s="399">
        <f>B57/30</f>
        <v>168.5</v>
      </c>
      <c r="D57" s="394">
        <f>'UnderGrad&amp;GradPeerLimits'!$B$8</f>
        <v>6929.9949999999999</v>
      </c>
      <c r="E57" s="394">
        <f>D57/30</f>
        <v>230.99983333333333</v>
      </c>
      <c r="F57" s="386">
        <f>B57/D57</f>
        <v>0.72943775572709646</v>
      </c>
      <c r="G57" s="394">
        <f>D57-B57</f>
        <v>1874.9949999999999</v>
      </c>
      <c r="H57" s="391">
        <f>G57/D57</f>
        <v>0.27056224427290348</v>
      </c>
      <c r="I57" s="404"/>
      <c r="J57" s="541">
        <v>13359</v>
      </c>
      <c r="K57" s="399">
        <f>J57/30</f>
        <v>445.3</v>
      </c>
      <c r="L57" s="394">
        <f>'UnderGrad&amp;GradPeerLimits'!$D$8</f>
        <v>14612.995500000005</v>
      </c>
      <c r="M57" s="394">
        <f>L57/30</f>
        <v>487.09985000000017</v>
      </c>
      <c r="N57" s="386">
        <f>J57/L57</f>
        <v>0.91418628028729609</v>
      </c>
      <c r="O57" s="394">
        <f>L57-J57</f>
        <v>1253.9955000000045</v>
      </c>
      <c r="P57" s="391">
        <f>O57/L57</f>
        <v>8.5813719712703948E-2</v>
      </c>
    </row>
    <row r="58" spans="1:16" s="134" customFormat="1" ht="12.75" customHeight="1" x14ac:dyDescent="0.25">
      <c r="A58" s="137" t="s">
        <v>186</v>
      </c>
      <c r="B58" s="542">
        <v>5055</v>
      </c>
      <c r="C58" s="399">
        <f t="shared" ref="C58:C64" si="43">B58/30</f>
        <v>168.5</v>
      </c>
      <c r="D58" s="394">
        <f>'UnderGrad&amp;GradPeerLimits'!$B$8</f>
        <v>6929.9949999999999</v>
      </c>
      <c r="E58" s="394">
        <f t="shared" ref="E58:E64" si="44">D58/30</f>
        <v>230.99983333333333</v>
      </c>
      <c r="F58" s="386">
        <f t="shared" ref="F58:F64" si="45">B58/D58</f>
        <v>0.72943775572709646</v>
      </c>
      <c r="G58" s="394">
        <f t="shared" ref="G58:G64" si="46">D58-B58</f>
        <v>1874.9949999999999</v>
      </c>
      <c r="H58" s="391">
        <f t="shared" si="41"/>
        <v>0.27056224427290348</v>
      </c>
      <c r="I58" s="404"/>
      <c r="J58" s="542">
        <v>13359</v>
      </c>
      <c r="K58" s="399">
        <f t="shared" ref="K58:K64" si="47">J58/30</f>
        <v>445.3</v>
      </c>
      <c r="L58" s="394">
        <f>'UnderGrad&amp;GradPeerLimits'!$D$8</f>
        <v>14612.995500000005</v>
      </c>
      <c r="M58" s="394">
        <f t="shared" ref="M58:M62" si="48">L58/30</f>
        <v>487.09985000000017</v>
      </c>
      <c r="N58" s="386">
        <f t="shared" ref="N58:N62" si="49">J58/L58</f>
        <v>0.91418628028729609</v>
      </c>
      <c r="O58" s="394">
        <f t="shared" ref="O58:O62" si="50">L58-J58</f>
        <v>1253.9955000000045</v>
      </c>
      <c r="P58" s="391">
        <f t="shared" si="42"/>
        <v>8.5813719712703948E-2</v>
      </c>
    </row>
    <row r="59" spans="1:16" s="134" customFormat="1" ht="25.5" customHeight="1" x14ac:dyDescent="0.25">
      <c r="A59" s="137" t="s">
        <v>183</v>
      </c>
      <c r="B59" s="541">
        <v>5640</v>
      </c>
      <c r="C59" s="393">
        <f>B59/30</f>
        <v>188</v>
      </c>
      <c r="D59" s="394">
        <f>'UnderGrad&amp;GradPeerLimits'!$B$8</f>
        <v>6929.9949999999999</v>
      </c>
      <c r="E59" s="394">
        <f>D59/30</f>
        <v>230.99983333333333</v>
      </c>
      <c r="F59" s="406">
        <f>B59/D59</f>
        <v>0.81385340104862991</v>
      </c>
      <c r="G59" s="394">
        <f>D59-B59</f>
        <v>1289.9949999999999</v>
      </c>
      <c r="H59" s="391">
        <f>G59/D59</f>
        <v>0.18614659895137009</v>
      </c>
      <c r="I59" s="391"/>
      <c r="J59" s="542">
        <v>13944</v>
      </c>
      <c r="K59" s="393">
        <f>J59/30</f>
        <v>464.8</v>
      </c>
      <c r="L59" s="394">
        <f>'UnderGrad&amp;GradPeerLimits'!$D$8</f>
        <v>14612.995500000005</v>
      </c>
      <c r="M59" s="394">
        <f>L59/30</f>
        <v>487.09985000000017</v>
      </c>
      <c r="N59" s="406">
        <f>J59/L59</f>
        <v>0.95421914007980058</v>
      </c>
      <c r="O59" s="394">
        <f>L59-J59</f>
        <v>668.99550000000454</v>
      </c>
      <c r="P59" s="391">
        <f>O59/L59</f>
        <v>4.578085992019941E-2</v>
      </c>
    </row>
    <row r="60" spans="1:16" s="134" customFormat="1" ht="12.75" customHeight="1" x14ac:dyDescent="0.25">
      <c r="A60" s="137" t="s">
        <v>168</v>
      </c>
      <c r="B60" s="542">
        <v>5460</v>
      </c>
      <c r="C60" s="399">
        <f>B60/30</f>
        <v>182</v>
      </c>
      <c r="D60" s="394">
        <f>'UnderGrad&amp;GradPeerLimits'!$B$8</f>
        <v>6929.9949999999999</v>
      </c>
      <c r="E60" s="394">
        <f>D60/30</f>
        <v>230.99983333333333</v>
      </c>
      <c r="F60" s="386">
        <f>B60/D60</f>
        <v>0.78787935633431194</v>
      </c>
      <c r="G60" s="394">
        <f>D60-B60</f>
        <v>1469.9949999999999</v>
      </c>
      <c r="H60" s="391">
        <f>G60/D60</f>
        <v>0.21212064366568806</v>
      </c>
      <c r="I60" s="404"/>
      <c r="J60" s="542">
        <v>11910</v>
      </c>
      <c r="K60" s="399">
        <f>J60/30</f>
        <v>397</v>
      </c>
      <c r="L60" s="394">
        <f>'UnderGrad&amp;GradPeerLimits'!$D$8</f>
        <v>14612.995500000005</v>
      </c>
      <c r="M60" s="394">
        <f>L60/30</f>
        <v>487.09985000000017</v>
      </c>
      <c r="N60" s="386">
        <f>J60/L60</f>
        <v>0.81502796603201555</v>
      </c>
      <c r="O60" s="394">
        <f>L60-J60</f>
        <v>2702.9955000000045</v>
      </c>
      <c r="P60" s="391">
        <f>O60/L60</f>
        <v>0.18497203396798442</v>
      </c>
    </row>
    <row r="61" spans="1:16" s="134" customFormat="1" ht="11.5" x14ac:dyDescent="0.25">
      <c r="A61" s="137" t="s">
        <v>123</v>
      </c>
      <c r="B61" s="542">
        <v>4551.3</v>
      </c>
      <c r="C61" s="399">
        <f t="shared" si="43"/>
        <v>151.71</v>
      </c>
      <c r="D61" s="394">
        <f>'UnderGrad&amp;GradPeerLimits'!$B$8</f>
        <v>6929.9949999999999</v>
      </c>
      <c r="E61" s="394">
        <f t="shared" si="44"/>
        <v>230.99983333333333</v>
      </c>
      <c r="F61" s="386">
        <f t="shared" si="45"/>
        <v>0.65675372060153003</v>
      </c>
      <c r="G61" s="394">
        <f t="shared" si="46"/>
        <v>2378.6949999999997</v>
      </c>
      <c r="H61" s="391">
        <f t="shared" si="41"/>
        <v>0.34324627939846997</v>
      </c>
      <c r="I61" s="404"/>
      <c r="J61" s="542">
        <v>11537.7</v>
      </c>
      <c r="K61" s="399">
        <f t="shared" si="47"/>
        <v>384.59000000000003</v>
      </c>
      <c r="L61" s="394">
        <f>'UnderGrad&amp;GradPeerLimits'!$D$8</f>
        <v>14612.995500000005</v>
      </c>
      <c r="M61" s="394">
        <f t="shared" si="48"/>
        <v>487.09985000000017</v>
      </c>
      <c r="N61" s="386">
        <f t="shared" si="49"/>
        <v>0.78955064346663195</v>
      </c>
      <c r="O61" s="394">
        <f t="shared" si="50"/>
        <v>3075.2955000000038</v>
      </c>
      <c r="P61" s="391">
        <f t="shared" si="42"/>
        <v>0.21044935653336805</v>
      </c>
    </row>
    <row r="62" spans="1:16" s="134" customFormat="1" ht="11.5" x14ac:dyDescent="0.25">
      <c r="A62" s="137" t="s">
        <v>124</v>
      </c>
      <c r="B62" s="542">
        <v>4551.3</v>
      </c>
      <c r="C62" s="399">
        <f t="shared" si="43"/>
        <v>151.71</v>
      </c>
      <c r="D62" s="394">
        <f>'UnderGrad&amp;GradPeerLimits'!$B$8</f>
        <v>6929.9949999999999</v>
      </c>
      <c r="E62" s="394">
        <f t="shared" si="44"/>
        <v>230.99983333333333</v>
      </c>
      <c r="F62" s="386">
        <f t="shared" si="45"/>
        <v>0.65675372060153003</v>
      </c>
      <c r="G62" s="394">
        <f t="shared" si="46"/>
        <v>2378.6949999999997</v>
      </c>
      <c r="H62" s="391">
        <f t="shared" si="41"/>
        <v>0.34324627939846997</v>
      </c>
      <c r="I62" s="404"/>
      <c r="J62" s="542">
        <v>11537.7</v>
      </c>
      <c r="K62" s="399">
        <f t="shared" si="47"/>
        <v>384.59000000000003</v>
      </c>
      <c r="L62" s="394">
        <f>'UnderGrad&amp;GradPeerLimits'!$D$8</f>
        <v>14612.995500000005</v>
      </c>
      <c r="M62" s="394">
        <f t="shared" si="48"/>
        <v>487.09985000000017</v>
      </c>
      <c r="N62" s="386">
        <f t="shared" si="49"/>
        <v>0.78955064346663195</v>
      </c>
      <c r="O62" s="394">
        <f t="shared" si="50"/>
        <v>3075.2955000000038</v>
      </c>
      <c r="P62" s="391">
        <f t="shared" si="42"/>
        <v>0.21044935653336805</v>
      </c>
    </row>
    <row r="63" spans="1:16" s="134" customFormat="1" ht="27" customHeight="1" x14ac:dyDescent="0.25">
      <c r="A63" s="137" t="s">
        <v>184</v>
      </c>
      <c r="B63" s="541">
        <v>5243</v>
      </c>
      <c r="C63" s="399">
        <f t="shared" si="43"/>
        <v>174.76666666666668</v>
      </c>
      <c r="D63" s="394">
        <f>'UnderGrad&amp;GradPeerLimits'!$B$11</f>
        <v>5658.0029411764717</v>
      </c>
      <c r="E63" s="394">
        <f t="shared" si="44"/>
        <v>188.60009803921574</v>
      </c>
      <c r="F63" s="386">
        <f>(B63-1175)/D63</f>
        <v>0.71898159868296896</v>
      </c>
      <c r="G63" s="394">
        <f>D63-(B63-1152.5)</f>
        <v>1567.5029411764717</v>
      </c>
      <c r="H63" s="391">
        <f t="shared" si="41"/>
        <v>0.27704173318272257</v>
      </c>
      <c r="I63" s="404"/>
      <c r="J63" s="541">
        <v>9981.5</v>
      </c>
      <c r="K63" s="399">
        <f t="shared" si="47"/>
        <v>332.71666666666664</v>
      </c>
      <c r="L63" s="394">
        <f>'UnderGrad&amp;GradPeerLimits'!$D$11</f>
        <v>10246.003764705885</v>
      </c>
      <c r="M63" s="400">
        <f>L63/30</f>
        <v>341.53345882352949</v>
      </c>
      <c r="N63" s="391">
        <f>(J63-1175)/L63</f>
        <v>0.85950583293122507</v>
      </c>
      <c r="O63" s="394">
        <f>L63-(J63-1152.5)</f>
        <v>1417.0037647058853</v>
      </c>
      <c r="P63" s="391">
        <f t="shared" si="42"/>
        <v>0.13829818895704463</v>
      </c>
    </row>
    <row r="64" spans="1:16" s="134" customFormat="1" ht="25.5" customHeight="1" x14ac:dyDescent="0.25">
      <c r="A64" s="137" t="s">
        <v>125</v>
      </c>
      <c r="B64" s="542">
        <v>6090</v>
      </c>
      <c r="C64" s="393">
        <f t="shared" si="43"/>
        <v>203</v>
      </c>
      <c r="D64" s="394">
        <f>'UnderGrad&amp;GradPeerLimits'!$B$8</f>
        <v>6929.9949999999999</v>
      </c>
      <c r="E64" s="394">
        <f t="shared" si="44"/>
        <v>230.99983333333333</v>
      </c>
      <c r="F64" s="406">
        <f t="shared" si="45"/>
        <v>0.87878851283442483</v>
      </c>
      <c r="G64" s="394">
        <f t="shared" si="46"/>
        <v>839.99499999999989</v>
      </c>
      <c r="H64" s="391">
        <f t="shared" si="41"/>
        <v>0.12121148716557514</v>
      </c>
      <c r="I64" s="391"/>
      <c r="J64" s="542">
        <v>13980</v>
      </c>
      <c r="K64" s="393">
        <f t="shared" si="47"/>
        <v>466</v>
      </c>
      <c r="L64" s="394">
        <f>'UnderGrad&amp;GradPeerLimits'!$D$8</f>
        <v>14612.995500000005</v>
      </c>
      <c r="M64" s="394">
        <f>L64/30</f>
        <v>487.09985000000017</v>
      </c>
      <c r="N64" s="406">
        <f>J64/L64</f>
        <v>0.95668270068241623</v>
      </c>
      <c r="O64" s="394">
        <f>L64-J64</f>
        <v>632.99550000000454</v>
      </c>
      <c r="P64" s="391">
        <f t="shared" si="42"/>
        <v>4.3317299317583748E-2</v>
      </c>
    </row>
    <row r="66" spans="1:16" s="145" customFormat="1" ht="11.5" x14ac:dyDescent="0.25">
      <c r="A66" s="768" t="s">
        <v>269</v>
      </c>
      <c r="B66" s="769"/>
      <c r="C66" s="769"/>
      <c r="D66" s="769"/>
      <c r="E66" s="769"/>
      <c r="F66" s="769"/>
      <c r="G66" s="769"/>
      <c r="H66" s="769"/>
      <c r="I66" s="769"/>
      <c r="J66" s="769"/>
      <c r="K66" s="769"/>
      <c r="L66" s="769"/>
      <c r="M66" s="769"/>
      <c r="N66" s="769"/>
      <c r="O66" s="769"/>
      <c r="P66" s="769"/>
    </row>
    <row r="67" spans="1:16" s="134" customFormat="1" ht="11.5" x14ac:dyDescent="0.25">
      <c r="B67" s="145"/>
      <c r="D67" s="145"/>
      <c r="J67" s="145"/>
      <c r="L67" s="145"/>
    </row>
  </sheetData>
  <mergeCells count="7">
    <mergeCell ref="A66:P66"/>
    <mergeCell ref="A1:P1"/>
    <mergeCell ref="A2:P2"/>
    <mergeCell ref="A4:A5"/>
    <mergeCell ref="B4:H4"/>
    <mergeCell ref="J4:P4"/>
    <mergeCell ref="N38:P38"/>
  </mergeCells>
  <phoneticPr fontId="19" type="noConversion"/>
  <printOptions horizontalCentered="1"/>
  <pageMargins left="0.25" right="0.25" top="0.75" bottom="0.5" header="0.5" footer="0.3"/>
  <pageSetup orientation="landscape" r:id="rId1"/>
  <headerFooter alignWithMargins="0">
    <oddHeader>&amp;R&amp;"Times New Roman,Italic"Undergraduate</oddHeader>
    <oddFooter>&amp;L&amp;"Times New Roman,Italic"&amp;8&amp;D &amp;P&amp;R&amp;"Times New Roman,Italic"&amp;8&amp;F
&amp;A</oddFooter>
  </headerFooter>
  <rowBreaks count="1" manualBreakCount="1">
    <brk id="37" max="16383" man="1"/>
  </rowBreaks>
  <ignoredErrors>
    <ignoredError sqref="L23:L34 D6:D7 D9:D20 D22:D34 L6:L20 F8 L38 D61:D64 L61:L64 L58 D58 L51 D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S40"/>
  <sheetViews>
    <sheetView workbookViewId="0">
      <selection sqref="A1:P1"/>
    </sheetView>
  </sheetViews>
  <sheetFormatPr defaultColWidth="9.296875" defaultRowHeight="13" x14ac:dyDescent="0.3"/>
  <cols>
    <col min="1" max="1" width="14.3984375" style="378" customWidth="1"/>
    <col min="2" max="2" width="10.19921875" style="378" customWidth="1"/>
    <col min="3" max="3" width="8.796875" style="378" customWidth="1"/>
    <col min="4" max="4" width="10.5" style="407" customWidth="1"/>
    <col min="5" max="5" width="9.5" style="378" bestFit="1" customWidth="1"/>
    <col min="6" max="6" width="6.5" style="378" customWidth="1"/>
    <col min="7" max="7" width="9.796875" style="378" bestFit="1" customWidth="1"/>
    <col min="8" max="8" width="7.69921875" style="378" customWidth="1"/>
    <col min="9" max="9" width="0.796875" style="378" customWidth="1"/>
    <col min="10" max="10" width="10.19921875" style="134" customWidth="1"/>
    <col min="11" max="11" width="8.296875" style="378" customWidth="1"/>
    <col min="12" max="12" width="11" style="407" bestFit="1" customWidth="1"/>
    <col min="13" max="13" width="9.5" style="378" bestFit="1" customWidth="1"/>
    <col min="14" max="14" width="6.5" style="378" customWidth="1"/>
    <col min="15" max="15" width="10.19921875" style="378" bestFit="1" customWidth="1"/>
    <col min="16" max="16" width="7.69921875" style="378" customWidth="1"/>
    <col min="17" max="17" width="9.296875" style="378"/>
    <col min="18" max="19" width="9.5" style="378" bestFit="1" customWidth="1"/>
    <col min="20" max="16384" width="9.296875" style="378"/>
  </cols>
  <sheetData>
    <row r="1" spans="1:19" ht="15" customHeight="1" x14ac:dyDescent="0.3">
      <c r="A1" s="770" t="s">
        <v>33</v>
      </c>
      <c r="B1" s="770"/>
      <c r="C1" s="770"/>
      <c r="D1" s="770"/>
      <c r="E1" s="770"/>
      <c r="F1" s="770"/>
      <c r="G1" s="770"/>
      <c r="H1" s="770"/>
      <c r="I1" s="770"/>
      <c r="J1" s="770"/>
      <c r="K1" s="770"/>
      <c r="L1" s="770"/>
      <c r="M1" s="770"/>
      <c r="N1" s="771"/>
      <c r="O1" s="771"/>
      <c r="P1" s="771"/>
    </row>
    <row r="2" spans="1:19" ht="15" customHeight="1" x14ac:dyDescent="0.3">
      <c r="A2" s="770" t="s">
        <v>270</v>
      </c>
      <c r="B2" s="770"/>
      <c r="C2" s="770"/>
      <c r="D2" s="770"/>
      <c r="E2" s="770"/>
      <c r="F2" s="770"/>
      <c r="G2" s="770"/>
      <c r="H2" s="770"/>
      <c r="I2" s="770"/>
      <c r="J2" s="770"/>
      <c r="K2" s="770"/>
      <c r="L2" s="770"/>
      <c r="M2" s="770"/>
      <c r="N2" s="771"/>
      <c r="O2" s="771"/>
      <c r="P2" s="771"/>
    </row>
    <row r="3" spans="1:19" ht="15" customHeight="1" x14ac:dyDescent="0.35">
      <c r="A3" s="82" t="s">
        <v>25</v>
      </c>
      <c r="B3" s="82" t="s">
        <v>25</v>
      </c>
    </row>
    <row r="4" spans="1:19" x14ac:dyDescent="0.3">
      <c r="A4" s="774" t="s">
        <v>86</v>
      </c>
      <c r="B4" s="774" t="s">
        <v>20</v>
      </c>
      <c r="C4" s="774"/>
      <c r="D4" s="774"/>
      <c r="E4" s="774"/>
      <c r="F4" s="774"/>
      <c r="G4" s="774"/>
      <c r="H4" s="774"/>
      <c r="I4" s="388"/>
      <c r="J4" s="774" t="s">
        <v>21</v>
      </c>
      <c r="K4" s="774"/>
      <c r="L4" s="774"/>
      <c r="M4" s="774"/>
      <c r="N4" s="774"/>
      <c r="O4" s="774"/>
      <c r="P4" s="774"/>
    </row>
    <row r="5" spans="1:19" ht="63" customHeight="1" x14ac:dyDescent="0.3">
      <c r="A5" s="778"/>
      <c r="B5" s="384" t="s">
        <v>271</v>
      </c>
      <c r="C5" s="384" t="s">
        <v>268</v>
      </c>
      <c r="D5" s="390" t="s">
        <v>260</v>
      </c>
      <c r="E5" s="384" t="s">
        <v>261</v>
      </c>
      <c r="F5" s="384" t="s">
        <v>87</v>
      </c>
      <c r="G5" s="384" t="s">
        <v>88</v>
      </c>
      <c r="H5" s="384" t="s">
        <v>89</v>
      </c>
      <c r="I5" s="384"/>
      <c r="J5" s="384" t="s">
        <v>271</v>
      </c>
      <c r="K5" s="384" t="s">
        <v>268</v>
      </c>
      <c r="L5" s="390" t="s">
        <v>260</v>
      </c>
      <c r="M5" s="548" t="s">
        <v>261</v>
      </c>
      <c r="N5" s="390" t="s">
        <v>87</v>
      </c>
      <c r="O5" s="390" t="s">
        <v>88</v>
      </c>
      <c r="P5" s="390" t="s">
        <v>89</v>
      </c>
      <c r="R5" s="408" t="s">
        <v>90</v>
      </c>
      <c r="S5" s="408" t="s">
        <v>90</v>
      </c>
    </row>
    <row r="6" spans="1:19" x14ac:dyDescent="0.3">
      <c r="A6" s="144" t="s">
        <v>91</v>
      </c>
      <c r="B6" s="543">
        <v>7286.2</v>
      </c>
      <c r="C6" s="543">
        <f t="shared" ref="C6:C7" si="0">B6/24</f>
        <v>303.59166666666664</v>
      </c>
      <c r="D6" s="544">
        <f>'UnderGrad&amp;GradPeerLimits'!$B$15</f>
        <v>9757.0015873015873</v>
      </c>
      <c r="E6" s="544">
        <f t="shared" ref="E6:E7" si="1">D6/24</f>
        <v>406.54173280423282</v>
      </c>
      <c r="F6" s="421">
        <f t="shared" ref="F6:F7" si="2">B6/D6</f>
        <v>0.74676630261931565</v>
      </c>
      <c r="G6" s="544">
        <f t="shared" ref="G6:G7" si="3">D6-B6</f>
        <v>2470.8015873015875</v>
      </c>
      <c r="H6" s="421">
        <f t="shared" ref="H6:H7" si="4">G6/D6</f>
        <v>0.25323369738068441</v>
      </c>
      <c r="I6" s="421"/>
      <c r="J6" s="543">
        <v>19862.2</v>
      </c>
      <c r="K6" s="543">
        <f t="shared" ref="K6:K7" si="5">J6/24</f>
        <v>827.5916666666667</v>
      </c>
      <c r="L6" s="544">
        <f>'UnderGrad&amp;GradPeerLimits'!$D$15</f>
        <v>21723.998253968257</v>
      </c>
      <c r="M6" s="544">
        <f t="shared" ref="M6:M7" si="6">L6/24</f>
        <v>905.16659391534404</v>
      </c>
      <c r="N6" s="421">
        <f t="shared" ref="N6:N7" si="7">J6/L6</f>
        <v>0.91429762458077135</v>
      </c>
      <c r="O6" s="544">
        <f t="shared" ref="O6:O7" si="8">L6-J6</f>
        <v>1861.7982539682562</v>
      </c>
      <c r="P6" s="421">
        <f t="shared" ref="P6:P7" si="9">O6/L6</f>
        <v>8.5702375419228691E-2</v>
      </c>
    </row>
    <row r="7" spans="1:19" x14ac:dyDescent="0.3">
      <c r="A7" s="144" t="s">
        <v>147</v>
      </c>
      <c r="B7" s="543">
        <v>6901.2</v>
      </c>
      <c r="C7" s="543">
        <f t="shared" si="0"/>
        <v>287.55</v>
      </c>
      <c r="D7" s="544">
        <f>'UnderGrad&amp;GradPeerLimits'!$B$15</f>
        <v>9757.0015873015873</v>
      </c>
      <c r="E7" s="544">
        <f t="shared" si="1"/>
        <v>406.54173280423282</v>
      </c>
      <c r="F7" s="421">
        <f t="shared" si="2"/>
        <v>0.70730745898224323</v>
      </c>
      <c r="G7" s="544">
        <f t="shared" si="3"/>
        <v>2855.8015873015875</v>
      </c>
      <c r="H7" s="421">
        <f t="shared" si="4"/>
        <v>0.29269254101775671</v>
      </c>
      <c r="I7" s="421"/>
      <c r="J7" s="543">
        <v>20773.2</v>
      </c>
      <c r="K7" s="543">
        <f t="shared" si="5"/>
        <v>865.55000000000007</v>
      </c>
      <c r="L7" s="544">
        <f>'UnderGrad&amp;GradPeerLimits'!$D$15</f>
        <v>21723.998253968257</v>
      </c>
      <c r="M7" s="544">
        <f t="shared" si="6"/>
        <v>905.16659391534404</v>
      </c>
      <c r="N7" s="421">
        <f t="shared" si="7"/>
        <v>0.95623281484132061</v>
      </c>
      <c r="O7" s="544">
        <f t="shared" si="8"/>
        <v>950.79825396825618</v>
      </c>
      <c r="P7" s="421">
        <f t="shared" si="9"/>
        <v>4.3767185158679375E-2</v>
      </c>
    </row>
    <row r="8" spans="1:19" ht="15.75" customHeight="1" x14ac:dyDescent="0.3">
      <c r="A8" s="129" t="s">
        <v>93</v>
      </c>
      <c r="B8" s="545">
        <f>AVERAGE(B6:B7)</f>
        <v>7093.7</v>
      </c>
      <c r="C8" s="130">
        <f t="shared" ref="C8:E8" si="10">AVERAGE(C6:C7)</f>
        <v>295.57083333333333</v>
      </c>
      <c r="D8" s="130">
        <f t="shared" si="10"/>
        <v>9757.0015873015873</v>
      </c>
      <c r="E8" s="130">
        <f t="shared" si="10"/>
        <v>406.54173280423282</v>
      </c>
      <c r="F8" s="135">
        <f>B8/D8</f>
        <v>0.72703688080077944</v>
      </c>
      <c r="G8" s="130">
        <f>AVERAGE(G6:G7)</f>
        <v>2663.3015873015875</v>
      </c>
      <c r="H8" s="135">
        <f>G8/D8</f>
        <v>0.27296311919922056</v>
      </c>
      <c r="I8" s="135"/>
      <c r="J8" s="545">
        <f>AVERAGE(J6:J7)</f>
        <v>20317.7</v>
      </c>
      <c r="K8" s="130">
        <f t="shared" ref="K8:M8" si="11">AVERAGE(K6:K7)</f>
        <v>846.57083333333344</v>
      </c>
      <c r="L8" s="130">
        <f t="shared" si="11"/>
        <v>21723.998253968257</v>
      </c>
      <c r="M8" s="130">
        <f t="shared" si="11"/>
        <v>905.16659391534404</v>
      </c>
      <c r="N8" s="135">
        <f>J8/L8</f>
        <v>0.93526521971104593</v>
      </c>
      <c r="O8" s="130">
        <f>AVERAGE(O6:O7)</f>
        <v>1406.2982539682562</v>
      </c>
      <c r="P8" s="135">
        <f>O8/L8</f>
        <v>6.4734780288954033E-2</v>
      </c>
      <c r="R8" s="409">
        <f>SUM(F6:F7)/2</f>
        <v>0.72703688080077944</v>
      </c>
      <c r="S8" s="409">
        <f>SUM(N6:N7)/2</f>
        <v>0.93526521971104604</v>
      </c>
    </row>
    <row r="9" spans="1:19" ht="6.75" customHeight="1" x14ac:dyDescent="0.3">
      <c r="A9" s="129"/>
      <c r="B9" s="543"/>
      <c r="C9" s="393"/>
      <c r="D9" s="394"/>
      <c r="E9" s="140"/>
      <c r="F9" s="135"/>
      <c r="G9" s="131"/>
      <c r="H9" s="135"/>
      <c r="I9" s="135"/>
      <c r="J9" s="543"/>
      <c r="K9" s="393"/>
      <c r="L9" s="394"/>
      <c r="M9" s="140"/>
      <c r="N9" s="135"/>
      <c r="O9" s="131"/>
      <c r="P9" s="135"/>
    </row>
    <row r="10" spans="1:19" x14ac:dyDescent="0.3">
      <c r="A10" s="144" t="s">
        <v>94</v>
      </c>
      <c r="B10" s="543">
        <v>5890.8</v>
      </c>
      <c r="C10" s="393">
        <f t="shared" ref="C10:C18" si="12">B10/24</f>
        <v>245.45000000000002</v>
      </c>
      <c r="D10" s="544">
        <f>'UnderGrad&amp;GradPeerLimits'!$B$18</f>
        <v>9180.0018181818177</v>
      </c>
      <c r="E10" s="394">
        <f t="shared" ref="E10:E18" si="13">D10/24</f>
        <v>382.50007575757576</v>
      </c>
      <c r="F10" s="391">
        <f t="shared" ref="F10:F18" si="14">B10/D10</f>
        <v>0.64169921931090923</v>
      </c>
      <c r="G10" s="394">
        <f t="shared" ref="G10:G18" si="15">D10-B10</f>
        <v>3289.2018181818175</v>
      </c>
      <c r="H10" s="391">
        <f t="shared" ref="H10:H18" si="16">G10/D10</f>
        <v>0.35830078068909071</v>
      </c>
      <c r="I10" s="391"/>
      <c r="J10" s="543">
        <v>13687.2</v>
      </c>
      <c r="K10" s="393">
        <f t="shared" ref="K10:K18" si="17">J10/24</f>
        <v>570.30000000000007</v>
      </c>
      <c r="L10" s="394">
        <f>'UnderGrad&amp;GradPeerLimits'!$D$18</f>
        <v>18843.995454545453</v>
      </c>
      <c r="M10" s="394">
        <f t="shared" ref="M10:M18" si="18">L10/24</f>
        <v>785.16647727272721</v>
      </c>
      <c r="N10" s="391">
        <f t="shared" ref="N10:N18" si="19">J10/L10</f>
        <v>0.72634277762460631</v>
      </c>
      <c r="O10" s="394">
        <f t="shared" ref="O10:O18" si="20">L10-J10</f>
        <v>5156.7954545454522</v>
      </c>
      <c r="P10" s="391">
        <f t="shared" ref="P10:P18" si="21">O10/L10</f>
        <v>0.27365722237539364</v>
      </c>
    </row>
    <row r="11" spans="1:19" x14ac:dyDescent="0.3">
      <c r="A11" s="144" t="s">
        <v>95</v>
      </c>
      <c r="B11" s="543">
        <v>5403.32</v>
      </c>
      <c r="C11" s="393">
        <f t="shared" si="12"/>
        <v>225.13833333333332</v>
      </c>
      <c r="D11" s="394">
        <f>'UnderGrad&amp;GradPeerLimits'!$B$17</f>
        <v>6875.0033333333349</v>
      </c>
      <c r="E11" s="394">
        <f t="shared" si="13"/>
        <v>286.45847222222227</v>
      </c>
      <c r="F11" s="391">
        <f t="shared" si="14"/>
        <v>0.78593707348505504</v>
      </c>
      <c r="G11" s="394">
        <f t="shared" si="15"/>
        <v>1471.6833333333352</v>
      </c>
      <c r="H11" s="391">
        <f t="shared" si="16"/>
        <v>0.21406292651494493</v>
      </c>
      <c r="I11" s="391"/>
      <c r="J11" s="543">
        <v>12980.36</v>
      </c>
      <c r="K11" s="393">
        <f t="shared" si="17"/>
        <v>540.84833333333336</v>
      </c>
      <c r="L11" s="394">
        <f>'UnderGrad&amp;GradPeerLimits'!$D$17</f>
        <v>13593.995714285713</v>
      </c>
      <c r="M11" s="394">
        <f t="shared" si="18"/>
        <v>566.41648809523804</v>
      </c>
      <c r="N11" s="391">
        <f t="shared" si="19"/>
        <v>0.95485979787084585</v>
      </c>
      <c r="O11" s="394">
        <f t="shared" si="20"/>
        <v>613.63571428571231</v>
      </c>
      <c r="P11" s="391">
        <f t="shared" si="21"/>
        <v>4.514020212915415E-2</v>
      </c>
    </row>
    <row r="12" spans="1:19" x14ac:dyDescent="0.3">
      <c r="A12" s="144" t="s">
        <v>96</v>
      </c>
      <c r="B12" s="543">
        <v>5187.6000000000004</v>
      </c>
      <c r="C12" s="393">
        <f t="shared" si="12"/>
        <v>216.15</v>
      </c>
      <c r="D12" s="394">
        <f>'UnderGrad&amp;GradPeerLimits'!$B$17</f>
        <v>6875.0033333333349</v>
      </c>
      <c r="E12" s="394">
        <f t="shared" si="13"/>
        <v>286.45847222222227</v>
      </c>
      <c r="F12" s="391">
        <f t="shared" si="14"/>
        <v>0.7545596341529045</v>
      </c>
      <c r="G12" s="394">
        <f t="shared" si="15"/>
        <v>1687.4033333333346</v>
      </c>
      <c r="H12" s="391">
        <f t="shared" si="16"/>
        <v>0.24544036584709547</v>
      </c>
      <c r="I12" s="391"/>
      <c r="J12" s="543">
        <v>11739.6</v>
      </c>
      <c r="K12" s="393">
        <f t="shared" si="17"/>
        <v>489.15000000000003</v>
      </c>
      <c r="L12" s="394">
        <f>'UnderGrad&amp;GradPeerLimits'!$D$17</f>
        <v>13593.995714285713</v>
      </c>
      <c r="M12" s="394">
        <f t="shared" si="18"/>
        <v>566.41648809523804</v>
      </c>
      <c r="N12" s="391">
        <f t="shared" si="19"/>
        <v>0.86358714882211141</v>
      </c>
      <c r="O12" s="394">
        <f t="shared" si="20"/>
        <v>1854.3957142857125</v>
      </c>
      <c r="P12" s="391">
        <f t="shared" si="21"/>
        <v>0.13641285117788862</v>
      </c>
    </row>
    <row r="13" spans="1:19" x14ac:dyDescent="0.3">
      <c r="A13" s="144" t="s">
        <v>97</v>
      </c>
      <c r="B13" s="543">
        <v>5280</v>
      </c>
      <c r="C13" s="393">
        <f t="shared" si="12"/>
        <v>220</v>
      </c>
      <c r="D13" s="394">
        <f>'UnderGrad&amp;GradPeerLimits'!$B$17</f>
        <v>6875.0033333333349</v>
      </c>
      <c r="E13" s="394">
        <f t="shared" si="13"/>
        <v>286.45847222222227</v>
      </c>
      <c r="F13" s="391">
        <f t="shared" si="14"/>
        <v>0.76799962763654395</v>
      </c>
      <c r="G13" s="394">
        <f t="shared" si="15"/>
        <v>1595.0033333333349</v>
      </c>
      <c r="H13" s="391">
        <f t="shared" si="16"/>
        <v>0.232000372363456</v>
      </c>
      <c r="I13" s="391"/>
      <c r="J13" s="543">
        <v>11400</v>
      </c>
      <c r="K13" s="393">
        <f t="shared" si="17"/>
        <v>475</v>
      </c>
      <c r="L13" s="394">
        <f>'UnderGrad&amp;GradPeerLimits'!$D$17</f>
        <v>13593.995714285713</v>
      </c>
      <c r="M13" s="394">
        <f t="shared" si="18"/>
        <v>566.41648809523804</v>
      </c>
      <c r="N13" s="391">
        <f t="shared" si="19"/>
        <v>0.83860553141266048</v>
      </c>
      <c r="O13" s="394">
        <f t="shared" si="20"/>
        <v>2193.9957142857129</v>
      </c>
      <c r="P13" s="391">
        <f t="shared" si="21"/>
        <v>0.16139446858733947</v>
      </c>
    </row>
    <row r="14" spans="1:19" s="414" customFormat="1" x14ac:dyDescent="0.3">
      <c r="A14" s="549" t="s">
        <v>98</v>
      </c>
      <c r="B14" s="543">
        <v>5504.4</v>
      </c>
      <c r="C14" s="543">
        <f t="shared" ref="C14" si="22">B14/24</f>
        <v>229.35</v>
      </c>
      <c r="D14" s="544">
        <f>'UnderGrad&amp;GradPeerLimits'!$B$17</f>
        <v>6875.0033333333349</v>
      </c>
      <c r="E14" s="544">
        <f t="shared" ref="E14" si="23">D14/24</f>
        <v>286.45847222222227</v>
      </c>
      <c r="F14" s="421">
        <f t="shared" ref="F14" si="24">B14/D14</f>
        <v>0.80063961181109711</v>
      </c>
      <c r="G14" s="544">
        <f t="shared" ref="G14" si="25">D14-B14</f>
        <v>1370.6033333333353</v>
      </c>
      <c r="H14" s="421">
        <f t="shared" ref="H14" si="26">G14/D14</f>
        <v>0.19936038818890292</v>
      </c>
      <c r="I14" s="421"/>
      <c r="J14" s="543">
        <v>11868</v>
      </c>
      <c r="K14" s="543">
        <f t="shared" ref="K14" si="27">J14/24</f>
        <v>494.5</v>
      </c>
      <c r="L14" s="544">
        <f>'UnderGrad&amp;GradPeerLimits'!$D$17</f>
        <v>13593.995714285713</v>
      </c>
      <c r="M14" s="544">
        <f t="shared" ref="M14" si="28">L14/24</f>
        <v>566.41648809523804</v>
      </c>
      <c r="N14" s="421">
        <f t="shared" ref="N14" si="29">J14/L14</f>
        <v>0.87303249533381189</v>
      </c>
      <c r="O14" s="544">
        <f t="shared" ref="O14" si="30">L14-J14</f>
        <v>1725.9957142857129</v>
      </c>
      <c r="P14" s="421">
        <f t="shared" ref="P14" si="31">O14/L14</f>
        <v>0.12696750466618814</v>
      </c>
    </row>
    <row r="15" spans="1:19" x14ac:dyDescent="0.3">
      <c r="A15" s="144" t="s">
        <v>99</v>
      </c>
      <c r="B15" s="543">
        <v>5596.7999999999993</v>
      </c>
      <c r="C15" s="393">
        <f t="shared" si="12"/>
        <v>233.19999999999996</v>
      </c>
      <c r="D15" s="394">
        <f>'UnderGrad&amp;GradPeerLimits'!$B$17</f>
        <v>6875.0033333333349</v>
      </c>
      <c r="E15" s="394">
        <f t="shared" si="13"/>
        <v>286.45847222222227</v>
      </c>
      <c r="F15" s="391">
        <f t="shared" si="14"/>
        <v>0.81407960529473655</v>
      </c>
      <c r="G15" s="394">
        <f t="shared" si="15"/>
        <v>1278.2033333333356</v>
      </c>
      <c r="H15" s="391">
        <f t="shared" si="16"/>
        <v>0.18592039470526348</v>
      </c>
      <c r="I15" s="391"/>
      <c r="J15" s="543">
        <v>13281.6</v>
      </c>
      <c r="K15" s="393">
        <f t="shared" si="17"/>
        <v>553.4</v>
      </c>
      <c r="L15" s="394">
        <f>'UnderGrad&amp;GradPeerLimits'!$D$17</f>
        <v>13593.995714285713</v>
      </c>
      <c r="M15" s="394">
        <f t="shared" si="18"/>
        <v>566.41648809523804</v>
      </c>
      <c r="N15" s="391">
        <f t="shared" si="19"/>
        <v>0.9770195812289818</v>
      </c>
      <c r="O15" s="394">
        <f t="shared" si="20"/>
        <v>312.39571428571253</v>
      </c>
      <c r="P15" s="391">
        <f t="shared" si="21"/>
        <v>2.2980418771018214E-2</v>
      </c>
    </row>
    <row r="16" spans="1:19" x14ac:dyDescent="0.3">
      <c r="A16" s="144" t="s">
        <v>100</v>
      </c>
      <c r="B16" s="543">
        <v>5400</v>
      </c>
      <c r="C16" s="393">
        <f t="shared" si="12"/>
        <v>225</v>
      </c>
      <c r="D16" s="394">
        <f>'UnderGrad&amp;GradPeerLimits'!$B$17</f>
        <v>6875.0033333333349</v>
      </c>
      <c r="E16" s="394">
        <f t="shared" si="13"/>
        <v>286.45847222222227</v>
      </c>
      <c r="F16" s="391">
        <f t="shared" si="14"/>
        <v>0.78545416462828366</v>
      </c>
      <c r="G16" s="394">
        <f t="shared" si="15"/>
        <v>1475.0033333333349</v>
      </c>
      <c r="H16" s="391">
        <f t="shared" si="16"/>
        <v>0.21454583537171637</v>
      </c>
      <c r="I16" s="391"/>
      <c r="J16" s="543">
        <v>11640</v>
      </c>
      <c r="K16" s="393">
        <f t="shared" si="17"/>
        <v>485</v>
      </c>
      <c r="L16" s="394">
        <f>'UnderGrad&amp;GradPeerLimits'!$D$17</f>
        <v>13593.995714285713</v>
      </c>
      <c r="M16" s="394">
        <f t="shared" si="18"/>
        <v>566.41648809523804</v>
      </c>
      <c r="N16" s="391">
        <f t="shared" si="19"/>
        <v>0.85626038470555865</v>
      </c>
      <c r="O16" s="394">
        <f t="shared" si="20"/>
        <v>1953.9957142857129</v>
      </c>
      <c r="P16" s="391">
        <f t="shared" si="21"/>
        <v>0.14373961529444135</v>
      </c>
    </row>
    <row r="17" spans="1:19" x14ac:dyDescent="0.3">
      <c r="A17" s="144" t="s">
        <v>101</v>
      </c>
      <c r="B17" s="543">
        <v>5112</v>
      </c>
      <c r="C17" s="393">
        <f t="shared" si="12"/>
        <v>213</v>
      </c>
      <c r="D17" s="394">
        <f>'UnderGrad&amp;GradPeerLimits'!$B$17</f>
        <v>6875.0033333333349</v>
      </c>
      <c r="E17" s="394">
        <f t="shared" si="13"/>
        <v>286.45847222222227</v>
      </c>
      <c r="F17" s="391">
        <f t="shared" si="14"/>
        <v>0.74356327584810855</v>
      </c>
      <c r="G17" s="394">
        <f t="shared" si="15"/>
        <v>1763.0033333333349</v>
      </c>
      <c r="H17" s="391">
        <f t="shared" si="16"/>
        <v>0.2564367241518915</v>
      </c>
      <c r="I17" s="391"/>
      <c r="J17" s="543">
        <v>12792</v>
      </c>
      <c r="K17" s="393">
        <f t="shared" si="17"/>
        <v>533</v>
      </c>
      <c r="L17" s="394">
        <f>'UnderGrad&amp;GradPeerLimits'!$D$17</f>
        <v>13593.995714285713</v>
      </c>
      <c r="M17" s="394">
        <f t="shared" si="18"/>
        <v>566.41648809523804</v>
      </c>
      <c r="N17" s="391">
        <f t="shared" si="19"/>
        <v>0.94100368051146965</v>
      </c>
      <c r="O17" s="394">
        <f t="shared" si="20"/>
        <v>801.99571428571289</v>
      </c>
      <c r="P17" s="391">
        <f t="shared" si="21"/>
        <v>5.8996319488530395E-2</v>
      </c>
    </row>
    <row r="18" spans="1:19" x14ac:dyDescent="0.3">
      <c r="A18" s="144" t="s">
        <v>102</v>
      </c>
      <c r="B18" s="543">
        <v>4660.32</v>
      </c>
      <c r="C18" s="393">
        <f t="shared" si="12"/>
        <v>194.17999999999998</v>
      </c>
      <c r="D18" s="394">
        <f>'UnderGrad&amp;GradPeerLimits'!$B$17</f>
        <v>6875.0033333333349</v>
      </c>
      <c r="E18" s="394">
        <f t="shared" si="13"/>
        <v>286.45847222222227</v>
      </c>
      <c r="F18" s="391">
        <f t="shared" si="14"/>
        <v>0.67786439861120051</v>
      </c>
      <c r="G18" s="394">
        <f t="shared" si="15"/>
        <v>2214.6833333333352</v>
      </c>
      <c r="H18" s="391">
        <f t="shared" si="16"/>
        <v>0.32213560138879954</v>
      </c>
      <c r="I18" s="391"/>
      <c r="J18" s="543">
        <v>11093.7</v>
      </c>
      <c r="K18" s="393">
        <f t="shared" si="17"/>
        <v>462.23750000000001</v>
      </c>
      <c r="L18" s="394">
        <f>'UnderGrad&amp;GradPeerLimits'!$D$17</f>
        <v>13593.995714285713</v>
      </c>
      <c r="M18" s="394">
        <f t="shared" si="18"/>
        <v>566.41648809523804</v>
      </c>
      <c r="N18" s="391">
        <f t="shared" si="19"/>
        <v>0.81607352489759932</v>
      </c>
      <c r="O18" s="394">
        <f t="shared" si="20"/>
        <v>2500.2957142857122</v>
      </c>
      <c r="P18" s="391">
        <f t="shared" si="21"/>
        <v>0.18392647510240065</v>
      </c>
    </row>
    <row r="19" spans="1:19" ht="12.75" customHeight="1" x14ac:dyDescent="0.3">
      <c r="A19" s="129" t="s">
        <v>117</v>
      </c>
      <c r="B19" s="545">
        <f>AVERAGE(B10:B18)</f>
        <v>5337.2488888888884</v>
      </c>
      <c r="C19" s="130">
        <f t="shared" ref="C19:E19" si="32">AVERAGE(C10:C18)</f>
        <v>222.3853703703704</v>
      </c>
      <c r="D19" s="130">
        <f t="shared" si="32"/>
        <v>7131.1142760942776</v>
      </c>
      <c r="E19" s="130">
        <f t="shared" si="32"/>
        <v>297.12976150392819</v>
      </c>
      <c r="F19" s="135">
        <f>B19/D19</f>
        <v>0.74844528950840317</v>
      </c>
      <c r="G19" s="130">
        <f>AVERAGE(G10:G18)</f>
        <v>1793.8653872053883</v>
      </c>
      <c r="H19" s="135">
        <f>G19/D19</f>
        <v>0.25155471049159672</v>
      </c>
      <c r="I19" s="135"/>
      <c r="J19" s="545">
        <f t="shared" ref="J19" si="33">AVERAGE(J10:J18)</f>
        <v>12275.828888888889</v>
      </c>
      <c r="K19" s="130">
        <f t="shared" ref="K19:M19" si="34">AVERAGE(K10:K18)</f>
        <v>511.49287037037044</v>
      </c>
      <c r="L19" s="130">
        <f t="shared" si="34"/>
        <v>14177.329018759019</v>
      </c>
      <c r="M19" s="130">
        <f t="shared" si="34"/>
        <v>590.72204244829243</v>
      </c>
      <c r="N19" s="135">
        <f>J19/L19</f>
        <v>0.8658774069957661</v>
      </c>
      <c r="O19" s="130">
        <f>AVERAGE(O10:O18)</f>
        <v>1901.5001298701281</v>
      </c>
      <c r="P19" s="135">
        <f>O19/L19</f>
        <v>0.13412259300423371</v>
      </c>
      <c r="R19" s="409">
        <f>SUM(F10:F18)/8</f>
        <v>0.84647457634735501</v>
      </c>
      <c r="S19" s="409">
        <f>SUM(N10:N18)/8</f>
        <v>0.98084811530095561</v>
      </c>
    </row>
    <row r="20" spans="1:19" ht="6.75" customHeight="1" x14ac:dyDescent="0.3">
      <c r="A20" s="129"/>
      <c r="B20" s="545"/>
      <c r="C20" s="130"/>
      <c r="D20" s="131"/>
      <c r="E20" s="140"/>
      <c r="F20" s="135"/>
      <c r="G20" s="131"/>
      <c r="H20" s="135"/>
      <c r="I20" s="135"/>
      <c r="J20" s="545"/>
      <c r="K20" s="130"/>
      <c r="L20" s="131"/>
      <c r="M20" s="140"/>
      <c r="N20" s="135"/>
      <c r="O20" s="131"/>
      <c r="P20" s="135"/>
    </row>
    <row r="21" spans="1:19" x14ac:dyDescent="0.3">
      <c r="A21" s="136" t="s">
        <v>121</v>
      </c>
      <c r="B21" s="549"/>
      <c r="C21" s="144"/>
      <c r="D21" s="394" t="s">
        <v>25</v>
      </c>
      <c r="E21" s="394" t="s">
        <v>25</v>
      </c>
      <c r="F21" s="391" t="s">
        <v>25</v>
      </c>
      <c r="G21" s="394" t="s">
        <v>25</v>
      </c>
      <c r="H21" s="391" t="s">
        <v>25</v>
      </c>
      <c r="I21" s="391"/>
      <c r="J21" s="549"/>
      <c r="K21" s="144" t="s">
        <v>25</v>
      </c>
      <c r="L21" s="403"/>
      <c r="M21" s="403"/>
      <c r="N21" s="403"/>
      <c r="O21" s="403"/>
      <c r="P21" s="391" t="s">
        <v>25</v>
      </c>
    </row>
    <row r="22" spans="1:19" x14ac:dyDescent="0.3">
      <c r="A22" s="144" t="s">
        <v>118</v>
      </c>
      <c r="B22" s="543">
        <v>6214.5</v>
      </c>
      <c r="C22" s="393">
        <f t="shared" ref="C22:C37" si="35">B22/24</f>
        <v>258.9375</v>
      </c>
      <c r="D22" s="394">
        <f>'UnderGrad&amp;GradPeerLimits'!$B$15</f>
        <v>9757.0015873015873</v>
      </c>
      <c r="E22" s="394">
        <f t="shared" ref="E22:E37" si="36">D22/24</f>
        <v>406.54173280423282</v>
      </c>
      <c r="F22" s="391">
        <f t="shared" ref="F22:F37" si="37">B22/D22</f>
        <v>0.63692723060411971</v>
      </c>
      <c r="G22" s="394">
        <f t="shared" ref="G22:G37" si="38">D22-B22</f>
        <v>3542.5015873015873</v>
      </c>
      <c r="H22" s="391">
        <f>G22/D22</f>
        <v>0.36307276939588029</v>
      </c>
      <c r="I22" s="391"/>
      <c r="J22" s="543">
        <v>18790.5</v>
      </c>
      <c r="K22" s="393">
        <f t="shared" ref="K22:K37" si="39">J22/24</f>
        <v>782.9375</v>
      </c>
      <c r="L22" s="394">
        <f>'UnderGrad&amp;GradPeerLimits'!$D$15</f>
        <v>21723.998253968257</v>
      </c>
      <c r="M22" s="394">
        <f>L22/24</f>
        <v>905.16659391534404</v>
      </c>
      <c r="N22" s="391">
        <f>J22/L22</f>
        <v>0.86496508517107784</v>
      </c>
      <c r="O22" s="394">
        <f>L22-J22</f>
        <v>2933.4982539682569</v>
      </c>
      <c r="P22" s="391">
        <f>O22/L22</f>
        <v>0.13503491482892213</v>
      </c>
    </row>
    <row r="23" spans="1:19" x14ac:dyDescent="0.3">
      <c r="A23" s="144" t="s">
        <v>134</v>
      </c>
      <c r="B23" s="543">
        <v>5133.6000000000004</v>
      </c>
      <c r="C23" s="393">
        <f t="shared" si="35"/>
        <v>213.9</v>
      </c>
      <c r="D23" s="394">
        <f>'UnderGrad&amp;GradPeerLimits'!$B$15</f>
        <v>9757.0015873015873</v>
      </c>
      <c r="E23" s="394">
        <f t="shared" si="36"/>
        <v>406.54173280423282</v>
      </c>
      <c r="F23" s="391">
        <f t="shared" si="37"/>
        <v>0.52614524596175216</v>
      </c>
      <c r="G23" s="394">
        <f t="shared" si="38"/>
        <v>4623.4015873015869</v>
      </c>
      <c r="H23" s="391">
        <f>G23/D23</f>
        <v>0.47385475403824778</v>
      </c>
      <c r="I23" s="391"/>
      <c r="J23" s="543">
        <v>19005.599999999999</v>
      </c>
      <c r="K23" s="393">
        <f t="shared" si="39"/>
        <v>791.9</v>
      </c>
      <c r="L23" s="394">
        <f>'UnderGrad&amp;GradPeerLimits'!$D$15</f>
        <v>21723.998253968257</v>
      </c>
      <c r="M23" s="394">
        <f>L23/24</f>
        <v>905.16659391534404</v>
      </c>
      <c r="N23" s="391">
        <f>J23/L23</f>
        <v>0.87486657740493523</v>
      </c>
      <c r="O23" s="394">
        <f>L23-J23</f>
        <v>2718.3982539682584</v>
      </c>
      <c r="P23" s="391">
        <f>O23/L23</f>
        <v>0.12513342259506474</v>
      </c>
    </row>
    <row r="24" spans="1:19" x14ac:dyDescent="0.3">
      <c r="A24" s="136" t="s">
        <v>120</v>
      </c>
      <c r="B24" s="543"/>
      <c r="C24" s="393" t="s">
        <v>25</v>
      </c>
      <c r="D24" s="394" t="s">
        <v>25</v>
      </c>
      <c r="E24" s="394" t="s">
        <v>25</v>
      </c>
      <c r="F24" s="391" t="s">
        <v>25</v>
      </c>
      <c r="G24" s="394" t="s">
        <v>25</v>
      </c>
      <c r="H24" s="391" t="s">
        <v>25</v>
      </c>
      <c r="I24" s="391"/>
      <c r="J24" s="543"/>
      <c r="K24" s="393" t="s">
        <v>25</v>
      </c>
      <c r="L24" s="394" t="s">
        <v>25</v>
      </c>
      <c r="M24" s="394" t="s">
        <v>25</v>
      </c>
      <c r="N24" s="391" t="s">
        <v>25</v>
      </c>
      <c r="O24" s="394" t="s">
        <v>25</v>
      </c>
      <c r="P24" s="391" t="s">
        <v>25</v>
      </c>
    </row>
    <row r="25" spans="1:19" x14ac:dyDescent="0.3">
      <c r="A25" s="144" t="s">
        <v>132</v>
      </c>
      <c r="B25" s="543">
        <v>4989</v>
      </c>
      <c r="C25" s="393">
        <f>B25/24</f>
        <v>207.875</v>
      </c>
      <c r="D25" s="394">
        <f>'UnderGrad&amp;GradPeerLimits'!$B$17</f>
        <v>6875.0033333333349</v>
      </c>
      <c r="E25" s="394">
        <f>D25/24</f>
        <v>286.45847222222227</v>
      </c>
      <c r="F25" s="391">
        <f>B25/D25</f>
        <v>0.72567237543157537</v>
      </c>
      <c r="G25" s="394">
        <f>D25-B25</f>
        <v>1886.0033333333349</v>
      </c>
      <c r="H25" s="391">
        <f>G25/D25</f>
        <v>0.27432762456842463</v>
      </c>
      <c r="I25" s="391"/>
      <c r="J25" s="543">
        <v>13275</v>
      </c>
      <c r="K25" s="393">
        <f>J25/24</f>
        <v>553.125</v>
      </c>
      <c r="L25" s="394">
        <f>'UnderGrad&amp;GradPeerLimits'!$D$17</f>
        <v>13593.995714285713</v>
      </c>
      <c r="M25" s="394">
        <f>L25/24</f>
        <v>566.41648809523804</v>
      </c>
      <c r="N25" s="391">
        <f>J25/L25</f>
        <v>0.97653407276342707</v>
      </c>
      <c r="O25" s="394">
        <f>L25-J25</f>
        <v>318.99571428571289</v>
      </c>
      <c r="P25" s="391">
        <f>O25/L25</f>
        <v>2.3465927236572936E-2</v>
      </c>
    </row>
    <row r="26" spans="1:19" x14ac:dyDescent="0.3">
      <c r="A26" s="144" t="s">
        <v>133</v>
      </c>
      <c r="B26" s="543">
        <v>5090.3999999999996</v>
      </c>
      <c r="C26" s="393">
        <f>B26/24</f>
        <v>212.1</v>
      </c>
      <c r="D26" s="394">
        <f>'UnderGrad&amp;GradPeerLimits'!$B$17</f>
        <v>6875.0033333333349</v>
      </c>
      <c r="E26" s="394">
        <f>D26/24</f>
        <v>286.45847222222227</v>
      </c>
      <c r="F26" s="391">
        <f>B26/D26</f>
        <v>0.74042145918959534</v>
      </c>
      <c r="G26" s="394">
        <f>D26-B26</f>
        <v>1784.6033333333353</v>
      </c>
      <c r="H26" s="391">
        <f>G26/D26</f>
        <v>0.25957854081040466</v>
      </c>
      <c r="I26" s="391"/>
      <c r="J26" s="543">
        <v>12775.2</v>
      </c>
      <c r="K26" s="393">
        <f>J26/24</f>
        <v>532.30000000000007</v>
      </c>
      <c r="L26" s="394">
        <f>'UnderGrad&amp;GradPeerLimits'!$D$17</f>
        <v>13593.995714285713</v>
      </c>
      <c r="M26" s="394">
        <f>L26/24</f>
        <v>566.41648809523804</v>
      </c>
      <c r="N26" s="391">
        <f>J26/L26</f>
        <v>0.93976784078096676</v>
      </c>
      <c r="O26" s="394">
        <f>L26-J26</f>
        <v>818.79571428571217</v>
      </c>
      <c r="P26" s="391">
        <f>O26/L26</f>
        <v>6.0232159219033209E-2</v>
      </c>
    </row>
    <row r="27" spans="1:19" x14ac:dyDescent="0.3">
      <c r="A27" s="136" t="s">
        <v>122</v>
      </c>
      <c r="B27" s="543"/>
      <c r="C27" s="393" t="s">
        <v>25</v>
      </c>
      <c r="D27" s="394" t="s">
        <v>25</v>
      </c>
      <c r="E27" s="394" t="s">
        <v>25</v>
      </c>
      <c r="F27" s="391" t="s">
        <v>25</v>
      </c>
      <c r="G27" s="394" t="s">
        <v>25</v>
      </c>
      <c r="H27" s="391" t="s">
        <v>25</v>
      </c>
      <c r="I27" s="391"/>
      <c r="J27" s="543"/>
      <c r="K27" s="393" t="s">
        <v>25</v>
      </c>
      <c r="L27" s="403" t="s">
        <v>25</v>
      </c>
      <c r="M27" s="403"/>
      <c r="N27" s="403"/>
      <c r="O27" s="403"/>
      <c r="P27" s="391" t="s">
        <v>25</v>
      </c>
    </row>
    <row r="28" spans="1:19" x14ac:dyDescent="0.3">
      <c r="A28" s="144" t="s">
        <v>187</v>
      </c>
      <c r="B28" s="543">
        <v>8110.8</v>
      </c>
      <c r="C28" s="393">
        <f t="shared" si="35"/>
        <v>337.95</v>
      </c>
      <c r="D28" s="394">
        <f>'UnderGrad&amp;GradPeerLimits'!$B$18</f>
        <v>9180.0018181818177</v>
      </c>
      <c r="E28" s="394">
        <f t="shared" si="36"/>
        <v>382.50007575757576</v>
      </c>
      <c r="F28" s="391">
        <f t="shared" si="37"/>
        <v>0.88352923677376971</v>
      </c>
      <c r="G28" s="394">
        <f t="shared" si="38"/>
        <v>1069.2018181818175</v>
      </c>
      <c r="H28" s="391">
        <f t="shared" ref="H28:H37" si="40">G28/D28</f>
        <v>0.11647076322623023</v>
      </c>
      <c r="I28" s="391"/>
      <c r="J28" s="543">
        <v>15907.2</v>
      </c>
      <c r="K28" s="393">
        <f t="shared" si="39"/>
        <v>662.80000000000007</v>
      </c>
      <c r="L28" s="394">
        <f>'UnderGrad&amp;GradPeerLimits'!$D$18</f>
        <v>18843.995454545453</v>
      </c>
      <c r="M28" s="394">
        <f t="shared" ref="M28:M37" si="41">L28/24</f>
        <v>785.16647727272721</v>
      </c>
      <c r="N28" s="391">
        <f t="shared" ref="N28:N37" si="42">J28/L28</f>
        <v>0.84415218833874994</v>
      </c>
      <c r="O28" s="394">
        <f t="shared" ref="O28:O37" si="43">L28-J28</f>
        <v>2936.7954545454522</v>
      </c>
      <c r="P28" s="391">
        <f t="shared" ref="P28:P37" si="44">O28/L28</f>
        <v>0.15584781166125009</v>
      </c>
    </row>
    <row r="29" spans="1:19" ht="24.75" customHeight="1" x14ac:dyDescent="0.3">
      <c r="A29" s="137" t="s">
        <v>182</v>
      </c>
      <c r="B29" s="543">
        <v>6490.8</v>
      </c>
      <c r="C29" s="417">
        <f t="shared" ref="C29" si="45">B29/24</f>
        <v>270.45</v>
      </c>
      <c r="D29" s="418">
        <f>'UnderGrad&amp;GradPeerLimits'!$B$18</f>
        <v>9180.0018181818177</v>
      </c>
      <c r="E29" s="418">
        <f t="shared" ref="E29" si="46">D29/24</f>
        <v>382.50007575757576</v>
      </c>
      <c r="F29" s="421">
        <f t="shared" ref="F29" si="47">B29/D29</f>
        <v>0.70705868349006074</v>
      </c>
      <c r="G29" s="418">
        <f t="shared" ref="G29" si="48">D29-B29</f>
        <v>2689.2018181818175</v>
      </c>
      <c r="H29" s="421">
        <f t="shared" ref="H29" si="49">G29/D29</f>
        <v>0.29294131650993926</v>
      </c>
      <c r="I29" s="391"/>
      <c r="J29" s="543">
        <v>14287.2</v>
      </c>
      <c r="K29" s="417">
        <f t="shared" ref="K29" si="50">J29/24</f>
        <v>595.30000000000007</v>
      </c>
      <c r="L29" s="418">
        <f>'UnderGrad&amp;GradPeerLimits'!$D$18</f>
        <v>18843.995454545453</v>
      </c>
      <c r="M29" s="418">
        <f t="shared" ref="M29" si="51">L29/24</f>
        <v>785.16647727272721</v>
      </c>
      <c r="N29" s="421">
        <f t="shared" ref="N29" si="52">J29/L29</f>
        <v>0.75818315889869925</v>
      </c>
      <c r="O29" s="418">
        <f t="shared" ref="O29" si="53">L29-J29</f>
        <v>4556.7954545454522</v>
      </c>
      <c r="P29" s="421">
        <f t="shared" ref="P29" si="54">O29/L29</f>
        <v>0.24181684110130081</v>
      </c>
    </row>
    <row r="30" spans="1:19" x14ac:dyDescent="0.3">
      <c r="A30" s="144" t="s">
        <v>126</v>
      </c>
      <c r="B30" s="543">
        <v>5090.3999999999996</v>
      </c>
      <c r="C30" s="393">
        <f t="shared" si="35"/>
        <v>212.1</v>
      </c>
      <c r="D30" s="394">
        <f>'UnderGrad&amp;GradPeerLimits'!$B$17</f>
        <v>6875.0033333333349</v>
      </c>
      <c r="E30" s="394">
        <f t="shared" si="36"/>
        <v>286.45847222222227</v>
      </c>
      <c r="F30" s="391">
        <f t="shared" si="37"/>
        <v>0.74042145918959534</v>
      </c>
      <c r="G30" s="394">
        <f t="shared" si="38"/>
        <v>1784.6033333333353</v>
      </c>
      <c r="H30" s="391">
        <f t="shared" si="40"/>
        <v>0.25957854081040466</v>
      </c>
      <c r="I30" s="391"/>
      <c r="J30" s="543">
        <v>12775.2</v>
      </c>
      <c r="K30" s="393">
        <f t="shared" si="39"/>
        <v>532.30000000000007</v>
      </c>
      <c r="L30" s="394">
        <f>'UnderGrad&amp;GradPeerLimits'!$D$17</f>
        <v>13593.995714285713</v>
      </c>
      <c r="M30" s="394">
        <f t="shared" si="41"/>
        <v>566.41648809523804</v>
      </c>
      <c r="N30" s="391">
        <f t="shared" si="42"/>
        <v>0.93976784078096676</v>
      </c>
      <c r="O30" s="394">
        <f t="shared" si="43"/>
        <v>818.79571428571217</v>
      </c>
      <c r="P30" s="391">
        <f t="shared" si="44"/>
        <v>6.0232159219033209E-2</v>
      </c>
    </row>
    <row r="31" spans="1:19" x14ac:dyDescent="0.3">
      <c r="A31" s="144" t="s">
        <v>185</v>
      </c>
      <c r="B31" s="543">
        <v>5090.3999999999996</v>
      </c>
      <c r="C31" s="393">
        <f>B31/24</f>
        <v>212.1</v>
      </c>
      <c r="D31" s="394">
        <f>'UnderGrad&amp;GradPeerLimits'!$B$17</f>
        <v>6875.0033333333349</v>
      </c>
      <c r="E31" s="394">
        <f>D31/24</f>
        <v>286.45847222222227</v>
      </c>
      <c r="F31" s="391">
        <f>B31/D31</f>
        <v>0.74042145918959534</v>
      </c>
      <c r="G31" s="394">
        <f>D31-B31</f>
        <v>1784.6033333333353</v>
      </c>
      <c r="H31" s="391">
        <f t="shared" si="40"/>
        <v>0.25957854081040466</v>
      </c>
      <c r="I31" s="391"/>
      <c r="J31" s="543">
        <v>12775.2</v>
      </c>
      <c r="K31" s="393">
        <f>J31/24</f>
        <v>532.30000000000007</v>
      </c>
      <c r="L31" s="394">
        <f>'UnderGrad&amp;GradPeerLimits'!$D$17</f>
        <v>13593.995714285713</v>
      </c>
      <c r="M31" s="394">
        <f>L31/24</f>
        <v>566.41648809523804</v>
      </c>
      <c r="N31" s="391">
        <f>J31/L31</f>
        <v>0.93976784078096676</v>
      </c>
      <c r="O31" s="394">
        <f>L31-J31</f>
        <v>818.79571428571217</v>
      </c>
      <c r="P31" s="391">
        <f t="shared" si="44"/>
        <v>6.0232159219033209E-2</v>
      </c>
    </row>
    <row r="32" spans="1:19" x14ac:dyDescent="0.3">
      <c r="A32" s="144" t="s">
        <v>186</v>
      </c>
      <c r="B32" s="543">
        <v>5090.3999999999996</v>
      </c>
      <c r="C32" s="393">
        <f>B32/24</f>
        <v>212.1</v>
      </c>
      <c r="D32" s="394">
        <f>'UnderGrad&amp;GradPeerLimits'!$B$17</f>
        <v>6875.0033333333349</v>
      </c>
      <c r="E32" s="394">
        <f>D32/24</f>
        <v>286.45847222222227</v>
      </c>
      <c r="F32" s="391">
        <f>B32/D32</f>
        <v>0.74042145918959534</v>
      </c>
      <c r="G32" s="394">
        <f>D32-B32</f>
        <v>1784.6033333333353</v>
      </c>
      <c r="H32" s="391">
        <f t="shared" si="40"/>
        <v>0.25957854081040466</v>
      </c>
      <c r="I32" s="391"/>
      <c r="J32" s="543">
        <v>12775.2</v>
      </c>
      <c r="K32" s="393">
        <f>J32/24</f>
        <v>532.30000000000007</v>
      </c>
      <c r="L32" s="394">
        <f>'UnderGrad&amp;GradPeerLimits'!$D$17</f>
        <v>13593.995714285713</v>
      </c>
      <c r="M32" s="394">
        <f>L32/24</f>
        <v>566.41648809523804</v>
      </c>
      <c r="N32" s="391">
        <f>J32/L32</f>
        <v>0.93976784078096676</v>
      </c>
      <c r="O32" s="394">
        <f>L32-J32</f>
        <v>818.79571428571217</v>
      </c>
      <c r="P32" s="391">
        <f t="shared" si="44"/>
        <v>6.0232159219033209E-2</v>
      </c>
    </row>
    <row r="33" spans="1:16" ht="23.5" x14ac:dyDescent="0.3">
      <c r="A33" s="137" t="s">
        <v>183</v>
      </c>
      <c r="B33" s="543">
        <v>5256</v>
      </c>
      <c r="C33" s="393">
        <f t="shared" si="35"/>
        <v>219</v>
      </c>
      <c r="D33" s="394">
        <f>'UnderGrad&amp;GradPeerLimits'!$B$17</f>
        <v>6875.0033333333349</v>
      </c>
      <c r="E33" s="394">
        <f t="shared" si="36"/>
        <v>286.45847222222227</v>
      </c>
      <c r="F33" s="391">
        <f t="shared" si="37"/>
        <v>0.76450872023819605</v>
      </c>
      <c r="G33" s="394">
        <f t="shared" si="38"/>
        <v>1619.0033333333349</v>
      </c>
      <c r="H33" s="391">
        <f t="shared" si="40"/>
        <v>0.23549127976180392</v>
      </c>
      <c r="I33" s="391"/>
      <c r="J33" s="543">
        <v>12940.8</v>
      </c>
      <c r="K33" s="393">
        <f t="shared" si="39"/>
        <v>539.19999999999993</v>
      </c>
      <c r="L33" s="394">
        <f>'UnderGrad&amp;GradPeerLimits'!$D$17</f>
        <v>13593.995714285713</v>
      </c>
      <c r="M33" s="394">
        <f t="shared" si="41"/>
        <v>566.41648809523804</v>
      </c>
      <c r="N33" s="391">
        <f t="shared" si="42"/>
        <v>0.95194968955306636</v>
      </c>
      <c r="O33" s="394">
        <f t="shared" si="43"/>
        <v>653.19571428571362</v>
      </c>
      <c r="P33" s="391">
        <f t="shared" si="44"/>
        <v>4.8050310446933621E-2</v>
      </c>
    </row>
    <row r="34" spans="1:16" s="414" customFormat="1" x14ac:dyDescent="0.3">
      <c r="A34" s="137" t="s">
        <v>273</v>
      </c>
      <c r="B34" s="543">
        <v>6600</v>
      </c>
      <c r="C34" s="543">
        <f t="shared" ref="C34:C35" si="55">B34/24</f>
        <v>275</v>
      </c>
      <c r="D34" s="544">
        <f>'UnderGrad&amp;GradPeerLimits'!$B$17</f>
        <v>6875.0033333333349</v>
      </c>
      <c r="E34" s="544">
        <f t="shared" ref="E34:E35" si="56">D34/24</f>
        <v>286.45847222222227</v>
      </c>
      <c r="F34" s="421">
        <f t="shared" ref="F34:F35" si="57">B34/D34</f>
        <v>0.95999953454567999</v>
      </c>
      <c r="G34" s="544">
        <f t="shared" ref="G34:G35" si="58">D34-B34</f>
        <v>275.00333333333492</v>
      </c>
      <c r="H34" s="421">
        <f t="shared" ref="H34:H35" si="59">G34/D34</f>
        <v>4.0000465454320004E-2</v>
      </c>
      <c r="I34" s="421"/>
      <c r="J34" s="543">
        <v>8280</v>
      </c>
      <c r="K34" s="543">
        <f t="shared" ref="K34:K35" si="60">J34/24</f>
        <v>345</v>
      </c>
      <c r="L34" s="544">
        <f>'UnderGrad&amp;GradPeerLimits'!$D$17</f>
        <v>13593.995714285713</v>
      </c>
      <c r="M34" s="544">
        <f t="shared" ref="M34:M35" si="61">L34/24</f>
        <v>566.41648809523804</v>
      </c>
      <c r="N34" s="421">
        <f t="shared" ref="N34:N35" si="62">J34/L34</f>
        <v>0.60909243860498496</v>
      </c>
      <c r="O34" s="544">
        <f t="shared" ref="O34:O35" si="63">L34-J34</f>
        <v>5313.9957142857129</v>
      </c>
      <c r="P34" s="421">
        <f t="shared" ref="P34:P35" si="64">O34/L34</f>
        <v>0.39090756139501498</v>
      </c>
    </row>
    <row r="35" spans="1:16" s="414" customFormat="1" x14ac:dyDescent="0.3">
      <c r="A35" s="137" t="s">
        <v>274</v>
      </c>
      <c r="B35" s="543">
        <v>6600</v>
      </c>
      <c r="C35" s="543">
        <f t="shared" si="55"/>
        <v>275</v>
      </c>
      <c r="D35" s="544">
        <f>'UnderGrad&amp;GradPeerLimits'!$B$17</f>
        <v>6875.0033333333349</v>
      </c>
      <c r="E35" s="544">
        <f t="shared" si="56"/>
        <v>286.45847222222227</v>
      </c>
      <c r="F35" s="421">
        <f t="shared" si="57"/>
        <v>0.95999953454567999</v>
      </c>
      <c r="G35" s="544">
        <f t="shared" si="58"/>
        <v>275.00333333333492</v>
      </c>
      <c r="H35" s="421">
        <f t="shared" si="59"/>
        <v>4.0000465454320004E-2</v>
      </c>
      <c r="I35" s="421"/>
      <c r="J35" s="543">
        <v>8280</v>
      </c>
      <c r="K35" s="543">
        <f t="shared" si="60"/>
        <v>345</v>
      </c>
      <c r="L35" s="544">
        <f>'UnderGrad&amp;GradPeerLimits'!$D$17</f>
        <v>13593.995714285713</v>
      </c>
      <c r="M35" s="544">
        <f t="shared" si="61"/>
        <v>566.41648809523804</v>
      </c>
      <c r="N35" s="421">
        <f t="shared" si="62"/>
        <v>0.60909243860498496</v>
      </c>
      <c r="O35" s="544">
        <f t="shared" si="63"/>
        <v>5313.9957142857129</v>
      </c>
      <c r="P35" s="421">
        <f t="shared" si="64"/>
        <v>0.39090756139501498</v>
      </c>
    </row>
    <row r="36" spans="1:16" x14ac:dyDescent="0.3">
      <c r="A36" s="144" t="s">
        <v>123</v>
      </c>
      <c r="B36" s="543">
        <v>4413.32</v>
      </c>
      <c r="C36" s="393">
        <f t="shared" si="35"/>
        <v>183.88833333333332</v>
      </c>
      <c r="D36" s="394">
        <f>'UnderGrad&amp;GradPeerLimits'!$B$17</f>
        <v>6875.0033333333349</v>
      </c>
      <c r="E36" s="394">
        <f t="shared" si="36"/>
        <v>286.45847222222227</v>
      </c>
      <c r="F36" s="391">
        <f t="shared" si="37"/>
        <v>0.64193714330320306</v>
      </c>
      <c r="G36" s="394">
        <f t="shared" si="38"/>
        <v>2461.6833333333352</v>
      </c>
      <c r="H36" s="391">
        <f t="shared" si="40"/>
        <v>0.35806285669679694</v>
      </c>
      <c r="I36" s="391"/>
      <c r="J36" s="543">
        <v>10846.7</v>
      </c>
      <c r="K36" s="393">
        <f t="shared" si="39"/>
        <v>451.94583333333338</v>
      </c>
      <c r="L36" s="394">
        <f>'UnderGrad&amp;GradPeerLimits'!$D$17</f>
        <v>13593.995714285713</v>
      </c>
      <c r="M36" s="394">
        <f t="shared" si="41"/>
        <v>566.41648809523804</v>
      </c>
      <c r="N36" s="391">
        <f t="shared" si="42"/>
        <v>0.79790373838365836</v>
      </c>
      <c r="O36" s="394">
        <f t="shared" si="43"/>
        <v>2747.2957142857122</v>
      </c>
      <c r="P36" s="391">
        <f t="shared" si="44"/>
        <v>0.20209626161634162</v>
      </c>
    </row>
    <row r="37" spans="1:16" x14ac:dyDescent="0.3">
      <c r="A37" s="144" t="s">
        <v>124</v>
      </c>
      <c r="B37" s="543">
        <v>4413.32</v>
      </c>
      <c r="C37" s="393">
        <f t="shared" si="35"/>
        <v>183.88833333333332</v>
      </c>
      <c r="D37" s="394">
        <f>'UnderGrad&amp;GradPeerLimits'!$B$17</f>
        <v>6875.0033333333349</v>
      </c>
      <c r="E37" s="394">
        <f t="shared" si="36"/>
        <v>286.45847222222227</v>
      </c>
      <c r="F37" s="391">
        <f t="shared" si="37"/>
        <v>0.64193714330320306</v>
      </c>
      <c r="G37" s="394">
        <f t="shared" si="38"/>
        <v>2461.6833333333352</v>
      </c>
      <c r="H37" s="391">
        <f t="shared" si="40"/>
        <v>0.35806285669679694</v>
      </c>
      <c r="I37" s="391"/>
      <c r="J37" s="543">
        <v>10846.7</v>
      </c>
      <c r="K37" s="393">
        <f t="shared" si="39"/>
        <v>451.94583333333338</v>
      </c>
      <c r="L37" s="394">
        <f>'UnderGrad&amp;GradPeerLimits'!$D$17</f>
        <v>13593.995714285713</v>
      </c>
      <c r="M37" s="394">
        <f t="shared" si="41"/>
        <v>566.41648809523804</v>
      </c>
      <c r="N37" s="391">
        <f t="shared" si="42"/>
        <v>0.79790373838365836</v>
      </c>
      <c r="O37" s="394">
        <f t="shared" si="43"/>
        <v>2747.2957142857122</v>
      </c>
      <c r="P37" s="391">
        <f t="shared" si="44"/>
        <v>0.20209626161634162</v>
      </c>
    </row>
    <row r="38" spans="1:16" s="410" customFormat="1" x14ac:dyDescent="0.3">
      <c r="D38" s="411"/>
      <c r="J38" s="412"/>
      <c r="L38" s="411"/>
      <c r="P38" s="411"/>
    </row>
    <row r="39" spans="1:16" s="410" customFormat="1" x14ac:dyDescent="0.3">
      <c r="D39" s="411"/>
      <c r="J39" s="412"/>
      <c r="L39" s="411"/>
    </row>
    <row r="40" spans="1:16" s="410" customFormat="1" x14ac:dyDescent="0.3">
      <c r="D40" s="411"/>
      <c r="J40" s="412"/>
      <c r="L40" s="411"/>
    </row>
  </sheetData>
  <mergeCells count="5">
    <mergeCell ref="A1:P1"/>
    <mergeCell ref="A2:P2"/>
    <mergeCell ref="A4:A5"/>
    <mergeCell ref="B4:H4"/>
    <mergeCell ref="J4:P4"/>
  </mergeCells>
  <phoneticPr fontId="19" type="noConversion"/>
  <printOptions horizontalCentered="1"/>
  <pageMargins left="0.25" right="0.2" top="0.5" bottom="0.5" header="0.5" footer="0.2"/>
  <pageSetup orientation="landscape" r:id="rId1"/>
  <headerFooter alignWithMargins="0">
    <oddHeader>&amp;R&amp;"Times New Roman,Italic"&amp;9Graduate</oddHeader>
    <oddFooter>&amp;L&amp;"Times New Roman,Italic"&amp;8&amp;D&amp;R&amp;"Times New Roman,Italic"&amp;9&amp;F
&amp;A</oddFooter>
  </headerFooter>
  <ignoredErrors>
    <ignoredError sqref="D33 L33 D36:D37 L36:L37 D9 L15:L18 D30 L30 L20 D20 L21:L23 D21:D23 L27:L28 D27:D28 D15:D18 D11:D13 L9:L1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M52"/>
  <sheetViews>
    <sheetView workbookViewId="0">
      <selection sqref="A1:L1"/>
    </sheetView>
  </sheetViews>
  <sheetFormatPr defaultColWidth="9.296875" defaultRowHeight="13" x14ac:dyDescent="0.3"/>
  <cols>
    <col min="1" max="1" width="29.09765625" style="414" customWidth="1"/>
    <col min="2" max="2" width="12.796875" style="414" customWidth="1"/>
    <col min="3" max="3" width="12.796875" style="416" customWidth="1"/>
    <col min="4" max="4" width="7.796875" style="416" customWidth="1"/>
    <col min="5" max="5" width="10.796875" style="416" customWidth="1"/>
    <col min="6" max="6" width="9.796875" style="416" customWidth="1"/>
    <col min="7" max="7" width="1" style="416" customWidth="1"/>
    <col min="8" max="8" width="12.796875" style="420" customWidth="1"/>
    <col min="9" max="9" width="12.796875" style="416" customWidth="1"/>
    <col min="10" max="10" width="7.796875" style="414" customWidth="1"/>
    <col min="11" max="11" width="10.796875" style="414" customWidth="1"/>
    <col min="12" max="12" width="9.796875" style="414" customWidth="1"/>
    <col min="13" max="16384" width="9.296875" style="414"/>
  </cols>
  <sheetData>
    <row r="1" spans="1:13" ht="15" customHeight="1" x14ac:dyDescent="0.3">
      <c r="A1" s="770" t="s">
        <v>33</v>
      </c>
      <c r="B1" s="770"/>
      <c r="C1" s="770"/>
      <c r="D1" s="770"/>
      <c r="E1" s="770"/>
      <c r="F1" s="770"/>
      <c r="G1" s="770"/>
      <c r="H1" s="770"/>
      <c r="I1" s="770"/>
      <c r="J1" s="771"/>
      <c r="K1" s="771"/>
      <c r="L1" s="771"/>
    </row>
    <row r="2" spans="1:13" ht="15" customHeight="1" x14ac:dyDescent="0.35">
      <c r="A2" s="770" t="s">
        <v>272</v>
      </c>
      <c r="B2" s="770"/>
      <c r="C2" s="770"/>
      <c r="D2" s="770"/>
      <c r="E2" s="770"/>
      <c r="F2" s="770"/>
      <c r="G2" s="770"/>
      <c r="H2" s="770"/>
      <c r="I2" s="770"/>
      <c r="J2" s="771"/>
      <c r="K2" s="771"/>
      <c r="L2" s="771"/>
      <c r="M2" s="415" t="s">
        <v>25</v>
      </c>
    </row>
    <row r="3" spans="1:13" ht="15" customHeight="1" x14ac:dyDescent="0.3">
      <c r="A3" s="770" t="s">
        <v>263</v>
      </c>
      <c r="B3" s="771"/>
      <c r="C3" s="771"/>
      <c r="D3" s="771"/>
      <c r="E3" s="771"/>
      <c r="F3" s="771"/>
      <c r="G3" s="771"/>
      <c r="H3" s="771"/>
      <c r="I3" s="771"/>
      <c r="J3" s="771"/>
      <c r="K3" s="771"/>
      <c r="L3" s="771"/>
    </row>
    <row r="4" spans="1:13" ht="15" customHeight="1" x14ac:dyDescent="0.35">
      <c r="A4" s="415" t="s">
        <v>25</v>
      </c>
    </row>
    <row r="5" spans="1:13" x14ac:dyDescent="0.3">
      <c r="A5" s="774" t="s">
        <v>86</v>
      </c>
      <c r="B5" s="774" t="s">
        <v>20</v>
      </c>
      <c r="C5" s="774"/>
      <c r="D5" s="774"/>
      <c r="E5" s="782"/>
      <c r="F5" s="782"/>
      <c r="G5" s="425"/>
      <c r="H5" s="780" t="s">
        <v>21</v>
      </c>
      <c r="I5" s="780"/>
      <c r="J5" s="780"/>
      <c r="K5" s="781"/>
      <c r="L5" s="781"/>
    </row>
    <row r="6" spans="1:13" ht="48" customHeight="1" x14ac:dyDescent="0.3">
      <c r="A6" s="778"/>
      <c r="B6" s="422" t="s">
        <v>271</v>
      </c>
      <c r="C6" s="422" t="s">
        <v>264</v>
      </c>
      <c r="D6" s="422" t="s">
        <v>87</v>
      </c>
      <c r="E6" s="422" t="s">
        <v>165</v>
      </c>
      <c r="F6" s="422" t="s">
        <v>89</v>
      </c>
      <c r="G6" s="422"/>
      <c r="H6" s="422" t="s">
        <v>271</v>
      </c>
      <c r="I6" s="422" t="s">
        <v>265</v>
      </c>
      <c r="J6" s="422" t="s">
        <v>87</v>
      </c>
      <c r="K6" s="422" t="s">
        <v>166</v>
      </c>
      <c r="L6" s="422" t="s">
        <v>89</v>
      </c>
    </row>
    <row r="7" spans="1:13" ht="14" customHeight="1" x14ac:dyDescent="0.3">
      <c r="A7" s="426" t="s">
        <v>91</v>
      </c>
      <c r="B7" s="610" t="s">
        <v>25</v>
      </c>
      <c r="C7" s="418" t="s">
        <v>25</v>
      </c>
      <c r="D7" s="421" t="s">
        <v>25</v>
      </c>
      <c r="E7" s="421"/>
      <c r="F7" s="421"/>
      <c r="G7" s="421"/>
      <c r="H7" s="418" t="s">
        <v>25</v>
      </c>
      <c r="I7" s="418" t="s">
        <v>25</v>
      </c>
      <c r="J7" s="421" t="s">
        <v>25</v>
      </c>
      <c r="K7" s="421"/>
      <c r="L7" s="421"/>
    </row>
    <row r="8" spans="1:13" ht="14" customHeight="1" x14ac:dyDescent="0.3">
      <c r="A8" s="137" t="s">
        <v>45</v>
      </c>
      <c r="B8" s="544">
        <v>18398</v>
      </c>
      <c r="C8" s="418">
        <f>'Prof''l PeerLimit'!$B$7</f>
        <v>26098</v>
      </c>
      <c r="D8" s="421">
        <f>B8/C8</f>
        <v>0.70495823434745952</v>
      </c>
      <c r="E8" s="418">
        <f>C8-B8</f>
        <v>7700</v>
      </c>
      <c r="F8" s="421">
        <f>E8/C8</f>
        <v>0.29504176565254042</v>
      </c>
      <c r="G8" s="421"/>
      <c r="H8" s="544">
        <v>28823</v>
      </c>
      <c r="I8" s="418">
        <f>'Prof''l PeerLimit'!$C$7</f>
        <v>39532</v>
      </c>
      <c r="J8" s="421">
        <f>H8/I8</f>
        <v>0.72910553475665285</v>
      </c>
      <c r="K8" s="418">
        <f>I8-H8</f>
        <v>10709</v>
      </c>
      <c r="L8" s="421">
        <f>K8/I8</f>
        <v>0.27089446524334715</v>
      </c>
    </row>
    <row r="9" spans="1:13" ht="14" customHeight="1" x14ac:dyDescent="0.3">
      <c r="A9" s="137"/>
      <c r="B9" s="544"/>
      <c r="C9" s="418"/>
      <c r="D9" s="421"/>
      <c r="E9" s="418"/>
      <c r="F9" s="421"/>
      <c r="G9" s="421"/>
      <c r="H9" s="544"/>
      <c r="I9" s="418"/>
      <c r="J9" s="421"/>
      <c r="K9" s="421"/>
      <c r="L9" s="421"/>
    </row>
    <row r="10" spans="1:13" ht="14" customHeight="1" x14ac:dyDescent="0.3">
      <c r="A10" s="426" t="s">
        <v>118</v>
      </c>
      <c r="B10" s="544"/>
      <c r="C10" s="418" t="s">
        <v>25</v>
      </c>
      <c r="D10" s="421" t="s">
        <v>25</v>
      </c>
      <c r="E10" s="418"/>
      <c r="F10" s="421"/>
      <c r="G10" s="421"/>
      <c r="H10" s="544"/>
      <c r="I10" s="418" t="s">
        <v>25</v>
      </c>
      <c r="J10" s="421" t="s">
        <v>25</v>
      </c>
      <c r="K10" s="421"/>
      <c r="L10" s="421"/>
    </row>
    <row r="11" spans="1:13" ht="14" customHeight="1" x14ac:dyDescent="0.3">
      <c r="A11" s="137" t="s">
        <v>47</v>
      </c>
      <c r="B11" s="544">
        <v>23844.5</v>
      </c>
      <c r="C11" s="418">
        <f>'Prof''l PeerLimit'!B10</f>
        <v>30771.996363636365</v>
      </c>
      <c r="D11" s="421">
        <f t="shared" ref="D11:D18" si="0">B11/C11</f>
        <v>0.77487660268208436</v>
      </c>
      <c r="E11" s="418">
        <f t="shared" ref="E11:E18" si="1">C11-B11</f>
        <v>6927.4963636363645</v>
      </c>
      <c r="F11" s="421">
        <f t="shared" ref="F11:F18" si="2">E11/C11</f>
        <v>0.22512339731791564</v>
      </c>
      <c r="G11" s="421"/>
      <c r="H11" s="544">
        <v>51926.5</v>
      </c>
      <c r="I11" s="418">
        <f>'Prof''l PeerLimit'!C10</f>
        <v>57715.003636363632</v>
      </c>
      <c r="J11" s="421">
        <f t="shared" ref="J11:J18" si="3">H11/I11</f>
        <v>0.8997053925035785</v>
      </c>
      <c r="K11" s="418">
        <f t="shared" ref="K11:K18" si="4">I11-H11</f>
        <v>5788.5036363636318</v>
      </c>
      <c r="L11" s="421">
        <f t="shared" ref="L11:L18" si="5">K11/I11</f>
        <v>0.10029460749642154</v>
      </c>
    </row>
    <row r="12" spans="1:13" ht="14" customHeight="1" x14ac:dyDescent="0.3">
      <c r="A12" s="137" t="s">
        <v>48</v>
      </c>
      <c r="B12" s="544">
        <v>23633.5</v>
      </c>
      <c r="C12" s="418">
        <f>'Prof''l PeerLimit'!B11</f>
        <v>31120.997500000001</v>
      </c>
      <c r="D12" s="421">
        <f t="shared" si="0"/>
        <v>0.75940689240439674</v>
      </c>
      <c r="E12" s="418">
        <f t="shared" si="1"/>
        <v>7487.4975000000013</v>
      </c>
      <c r="F12" s="421">
        <f t="shared" si="2"/>
        <v>0.24059310759560329</v>
      </c>
      <c r="G12" s="421"/>
      <c r="H12" s="544">
        <v>52378.5</v>
      </c>
      <c r="I12" s="418">
        <f>'Prof''l PeerLimit'!C11</f>
        <v>65951.999999999985</v>
      </c>
      <c r="J12" s="421">
        <f t="shared" si="3"/>
        <v>0.79419122998544411</v>
      </c>
      <c r="K12" s="418">
        <f t="shared" si="4"/>
        <v>13573.499999999985</v>
      </c>
      <c r="L12" s="421">
        <f t="shared" si="5"/>
        <v>0.20580877001455586</v>
      </c>
    </row>
    <row r="13" spans="1:13" ht="14" customHeight="1" x14ac:dyDescent="0.3">
      <c r="A13" s="137" t="s">
        <v>49</v>
      </c>
      <c r="B13" s="544">
        <v>13363.5</v>
      </c>
      <c r="C13" s="418">
        <f>'Prof''l PeerLimit'!B12</f>
        <v>14448.998571428572</v>
      </c>
      <c r="D13" s="421">
        <f t="shared" si="0"/>
        <v>0.92487378512341778</v>
      </c>
      <c r="E13" s="418">
        <f t="shared" si="1"/>
        <v>1085.4985714285722</v>
      </c>
      <c r="F13" s="421">
        <f t="shared" si="2"/>
        <v>7.5126214876582206E-2</v>
      </c>
      <c r="G13" s="421"/>
      <c r="H13" s="544">
        <v>26740.5</v>
      </c>
      <c r="I13" s="418">
        <f>'Prof''l PeerLimit'!C12</f>
        <v>30784.004285714283</v>
      </c>
      <c r="J13" s="421">
        <f t="shared" si="3"/>
        <v>0.86864917740442482</v>
      </c>
      <c r="K13" s="418">
        <f t="shared" si="4"/>
        <v>4043.5042857142835</v>
      </c>
      <c r="L13" s="421">
        <f t="shared" si="5"/>
        <v>0.13135082259557521</v>
      </c>
    </row>
    <row r="14" spans="1:13" ht="14" customHeight="1" x14ac:dyDescent="0.3">
      <c r="A14" s="137" t="s">
        <v>275</v>
      </c>
      <c r="B14" s="544">
        <v>16917.900000000001</v>
      </c>
      <c r="C14" s="418">
        <f>'Prof''l PeerLimit'!B13</f>
        <v>22833.002857142856</v>
      </c>
      <c r="D14" s="421">
        <f t="shared" si="0"/>
        <v>0.74094065094497941</v>
      </c>
      <c r="E14" s="418">
        <f t="shared" si="1"/>
        <v>5915.1028571428542</v>
      </c>
      <c r="F14" s="421">
        <f t="shared" si="2"/>
        <v>0.25905934905502065</v>
      </c>
      <c r="G14" s="421"/>
      <c r="H14" s="544">
        <v>34868.9</v>
      </c>
      <c r="I14" s="418">
        <f>'Prof''l PeerLimit'!C13</f>
        <v>41503.004285714291</v>
      </c>
      <c r="J14" s="421">
        <f t="shared" si="3"/>
        <v>0.84015363707061064</v>
      </c>
      <c r="K14" s="418">
        <f t="shared" si="4"/>
        <v>6634.1042857142893</v>
      </c>
      <c r="L14" s="421">
        <f t="shared" si="5"/>
        <v>0.15984636292938939</v>
      </c>
    </row>
    <row r="15" spans="1:13" ht="14" customHeight="1" x14ac:dyDescent="0.3">
      <c r="A15" s="137" t="s">
        <v>51</v>
      </c>
      <c r="B15" s="544">
        <v>8982.1</v>
      </c>
      <c r="C15" s="418">
        <f>'Prof''l PeerLimit'!B14</f>
        <v>11598.003333333332</v>
      </c>
      <c r="D15" s="421">
        <f t="shared" si="0"/>
        <v>0.77445226922680088</v>
      </c>
      <c r="E15" s="418">
        <f t="shared" si="1"/>
        <v>2615.9033333333318</v>
      </c>
      <c r="F15" s="421">
        <f t="shared" si="2"/>
        <v>0.22554773077319906</v>
      </c>
      <c r="G15" s="421"/>
      <c r="H15" s="544">
        <v>19010.099999999999</v>
      </c>
      <c r="I15" s="418">
        <f>'Prof''l PeerLimit'!C14</f>
        <v>22058.000000000004</v>
      </c>
      <c r="J15" s="421">
        <f t="shared" si="3"/>
        <v>0.86182337473932336</v>
      </c>
      <c r="K15" s="418">
        <f t="shared" si="4"/>
        <v>3047.9000000000051</v>
      </c>
      <c r="L15" s="421">
        <f t="shared" si="5"/>
        <v>0.13817662526067662</v>
      </c>
    </row>
    <row r="16" spans="1:13" ht="14" customHeight="1" x14ac:dyDescent="0.3">
      <c r="A16" s="427" t="s">
        <v>276</v>
      </c>
      <c r="B16" s="544">
        <v>11722.9</v>
      </c>
      <c r="C16" s="418">
        <f>'Prof''l PeerLimit'!B15</f>
        <v>14067.004000000003</v>
      </c>
      <c r="D16" s="421">
        <f t="shared" si="0"/>
        <v>0.83336153170923943</v>
      </c>
      <c r="E16" s="418">
        <f t="shared" si="1"/>
        <v>2344.104000000003</v>
      </c>
      <c r="F16" s="421">
        <f t="shared" si="2"/>
        <v>0.16663846829076059</v>
      </c>
      <c r="G16" s="421"/>
      <c r="H16" s="544">
        <v>25815.9</v>
      </c>
      <c r="I16" s="418">
        <f>'Prof''l PeerLimit'!C15</f>
        <v>28576.001999999997</v>
      </c>
      <c r="J16" s="421">
        <f t="shared" si="3"/>
        <v>0.90341189085863038</v>
      </c>
      <c r="K16" s="418">
        <f t="shared" si="4"/>
        <v>2760.1019999999953</v>
      </c>
      <c r="L16" s="421">
        <f t="shared" si="5"/>
        <v>9.6588109141369588E-2</v>
      </c>
    </row>
    <row r="17" spans="1:12" ht="14" customHeight="1" x14ac:dyDescent="0.3">
      <c r="A17" s="137" t="s">
        <v>52</v>
      </c>
      <c r="B17" s="544">
        <v>10312.1</v>
      </c>
      <c r="C17" s="418">
        <f>'Prof''l PeerLimit'!B16</f>
        <v>13382.996000000001</v>
      </c>
      <c r="D17" s="421">
        <f t="shared" si="0"/>
        <v>0.77053747905177583</v>
      </c>
      <c r="E17" s="418">
        <f t="shared" si="1"/>
        <v>3070.8960000000006</v>
      </c>
      <c r="F17" s="421">
        <f t="shared" si="2"/>
        <v>0.22946252094822417</v>
      </c>
      <c r="G17" s="421"/>
      <c r="H17" s="544">
        <v>24016.1</v>
      </c>
      <c r="I17" s="418">
        <f>'Prof''l PeerLimit'!C16</f>
        <v>27287.996000000003</v>
      </c>
      <c r="J17" s="421">
        <f t="shared" si="3"/>
        <v>0.88009760775397339</v>
      </c>
      <c r="K17" s="418">
        <f t="shared" si="4"/>
        <v>3271.8960000000043</v>
      </c>
      <c r="L17" s="421">
        <f t="shared" si="5"/>
        <v>0.11990239224602657</v>
      </c>
    </row>
    <row r="18" spans="1:12" ht="14" customHeight="1" x14ac:dyDescent="0.3">
      <c r="A18" s="137" t="s">
        <v>53</v>
      </c>
      <c r="B18" s="544">
        <v>7885.8</v>
      </c>
      <c r="C18" s="418">
        <f>'Prof''l PeerLimit'!B17</f>
        <v>11678</v>
      </c>
      <c r="D18" s="421">
        <f t="shared" si="0"/>
        <v>0.67526973796883027</v>
      </c>
      <c r="E18" s="418">
        <f t="shared" si="1"/>
        <v>3792.2</v>
      </c>
      <c r="F18" s="421">
        <f t="shared" si="2"/>
        <v>0.32473026203116973</v>
      </c>
      <c r="G18" s="421"/>
      <c r="H18" s="544">
        <v>18787.5</v>
      </c>
      <c r="I18" s="418">
        <f>'Prof''l PeerLimit'!C17</f>
        <v>23471.995000000003</v>
      </c>
      <c r="J18" s="421">
        <f t="shared" si="3"/>
        <v>0.80042194964680236</v>
      </c>
      <c r="K18" s="418">
        <f t="shared" si="4"/>
        <v>4684.4950000000026</v>
      </c>
      <c r="L18" s="421">
        <f t="shared" si="5"/>
        <v>0.19957805035319759</v>
      </c>
    </row>
    <row r="19" spans="1:12" ht="14" customHeight="1" x14ac:dyDescent="0.3">
      <c r="A19" s="137" t="s">
        <v>277</v>
      </c>
      <c r="B19" s="544">
        <v>8811</v>
      </c>
      <c r="C19" s="544">
        <f>'Prof''l PeerLimit'!B18</f>
        <v>12005.000000000002</v>
      </c>
      <c r="D19" s="421">
        <f t="shared" ref="D19" si="6">B19/C19</f>
        <v>0.73394418992086619</v>
      </c>
      <c r="E19" s="544">
        <f t="shared" ref="E19" si="7">C19-B19</f>
        <v>3194.0000000000018</v>
      </c>
      <c r="F19" s="421">
        <f>E19/C19</f>
        <v>0.26605581007913381</v>
      </c>
      <c r="G19" s="421"/>
      <c r="H19" s="544">
        <v>20069.100000000002</v>
      </c>
      <c r="I19" s="544">
        <f>'Prof''l PeerLimit'!C18</f>
        <v>23518</v>
      </c>
      <c r="J19" s="421">
        <f t="shared" ref="J19" si="8">H19/I19</f>
        <v>0.85335062505315085</v>
      </c>
      <c r="K19" s="544">
        <f t="shared" ref="K19" si="9">I19-H19</f>
        <v>3448.8999999999978</v>
      </c>
      <c r="L19" s="421">
        <f t="shared" ref="L19" si="10">K19/I19</f>
        <v>0.14664937494684913</v>
      </c>
    </row>
    <row r="20" spans="1:12" ht="14" customHeight="1" x14ac:dyDescent="0.3">
      <c r="A20" s="428" t="s">
        <v>206</v>
      </c>
      <c r="B20" s="544">
        <v>5739.3</v>
      </c>
      <c r="C20" s="418">
        <f>'Prof''l PeerLimit'!B19</f>
        <v>8209</v>
      </c>
      <c r="D20" s="421">
        <f t="shared" ref="D20" si="11">B20/C20</f>
        <v>0.69914727737848703</v>
      </c>
      <c r="E20" s="544">
        <f t="shared" ref="E20" si="12">C20-B20</f>
        <v>2469.6999999999998</v>
      </c>
      <c r="F20" s="421">
        <f>E20/C20</f>
        <v>0.30085272262151297</v>
      </c>
      <c r="G20" s="421"/>
      <c r="H20" s="544">
        <v>16114.5</v>
      </c>
      <c r="I20" s="418">
        <f>'Prof''l PeerLimit'!C19</f>
        <v>17635</v>
      </c>
      <c r="J20" s="421">
        <f t="shared" ref="J20" si="13">H20/I20</f>
        <v>0.91377941593422174</v>
      </c>
      <c r="K20" s="544">
        <f t="shared" ref="K20" si="14">I20-H20</f>
        <v>1520.5</v>
      </c>
      <c r="L20" s="421">
        <f t="shared" ref="L20" si="15">K20/I20</f>
        <v>8.6220584065778288E-2</v>
      </c>
    </row>
    <row r="21" spans="1:12" ht="14" customHeight="1" x14ac:dyDescent="0.3">
      <c r="A21" s="137"/>
      <c r="B21" s="544"/>
      <c r="C21" s="418"/>
      <c r="D21" s="421"/>
      <c r="E21" s="418"/>
      <c r="F21" s="421"/>
      <c r="G21" s="421"/>
      <c r="H21" s="544"/>
      <c r="I21" s="418"/>
      <c r="J21" s="421"/>
      <c r="K21" s="421"/>
      <c r="L21" s="421"/>
    </row>
    <row r="22" spans="1:12" ht="14" customHeight="1" x14ac:dyDescent="0.3">
      <c r="A22" s="426" t="s">
        <v>92</v>
      </c>
      <c r="B22" s="544"/>
      <c r="C22" s="418"/>
      <c r="D22" s="421"/>
      <c r="E22" s="418"/>
      <c r="F22" s="421"/>
      <c r="G22" s="421"/>
      <c r="H22" s="544"/>
      <c r="I22" s="418"/>
      <c r="J22" s="421"/>
      <c r="K22" s="421"/>
      <c r="L22" s="421"/>
    </row>
    <row r="23" spans="1:12" ht="14" customHeight="1" x14ac:dyDescent="0.3">
      <c r="A23" s="137" t="s">
        <v>55</v>
      </c>
      <c r="B23" s="544">
        <v>23534.48</v>
      </c>
      <c r="C23" s="418">
        <f>'Prof''l PeerLimit'!$B$22</f>
        <v>32523.002857142859</v>
      </c>
      <c r="D23" s="421">
        <f>B23/C23</f>
        <v>0.72362567821228241</v>
      </c>
      <c r="E23" s="418">
        <f>C23-B23</f>
        <v>8988.5228571428597</v>
      </c>
      <c r="F23" s="421">
        <f>E23/C23</f>
        <v>0.27637432178771759</v>
      </c>
      <c r="G23" s="421"/>
      <c r="H23" s="544">
        <v>45665.48</v>
      </c>
      <c r="I23" s="418">
        <f>'Prof''l PeerLimit'!C22</f>
        <v>60546</v>
      </c>
      <c r="J23" s="421">
        <f>H23/I23</f>
        <v>0.75422785980907081</v>
      </c>
      <c r="K23" s="418">
        <f>I23-H23</f>
        <v>14880.519999999997</v>
      </c>
      <c r="L23" s="421">
        <f>K23/I23</f>
        <v>0.24577214019092916</v>
      </c>
    </row>
    <row r="24" spans="1:12" ht="14" customHeight="1" x14ac:dyDescent="0.3">
      <c r="A24" s="137" t="s">
        <v>56</v>
      </c>
      <c r="B24" s="544">
        <v>18137.5</v>
      </c>
      <c r="C24" s="418">
        <f>'Prof''l PeerLimit'!$B$23</f>
        <v>24211</v>
      </c>
      <c r="D24" s="421">
        <f>B24/C24</f>
        <v>0.7491429515509479</v>
      </c>
      <c r="E24" s="418">
        <f>C24-B24</f>
        <v>6073.5</v>
      </c>
      <c r="F24" s="421">
        <f>E24/C24</f>
        <v>0.2508570484490521</v>
      </c>
      <c r="G24" s="421"/>
      <c r="H24" s="544">
        <v>39410.5</v>
      </c>
      <c r="I24" s="418">
        <f>'Prof''l PeerLimit'!C23</f>
        <v>46854</v>
      </c>
      <c r="J24" s="421">
        <f>H24/I24</f>
        <v>0.8411341614376574</v>
      </c>
      <c r="K24" s="418">
        <f>I24-H24</f>
        <v>7443.5</v>
      </c>
      <c r="L24" s="421">
        <f>K24/I24</f>
        <v>0.1588658385623426</v>
      </c>
    </row>
    <row r="25" spans="1:12" ht="14" customHeight="1" x14ac:dyDescent="0.3">
      <c r="A25" s="137"/>
      <c r="B25" s="544"/>
      <c r="C25" s="418"/>
      <c r="D25" s="421"/>
      <c r="E25" s="418"/>
      <c r="F25" s="421"/>
      <c r="G25" s="421"/>
      <c r="H25" s="544"/>
      <c r="I25" s="418"/>
      <c r="J25" s="421"/>
      <c r="K25" s="421"/>
      <c r="L25" s="421"/>
    </row>
    <row r="26" spans="1:12" ht="14" customHeight="1" x14ac:dyDescent="0.3">
      <c r="A26" s="426" t="s">
        <v>96</v>
      </c>
      <c r="B26" s="544"/>
      <c r="C26" s="418"/>
      <c r="D26" s="421"/>
      <c r="E26" s="418"/>
      <c r="F26" s="421"/>
      <c r="G26" s="421"/>
      <c r="H26" s="544"/>
      <c r="I26" s="418"/>
      <c r="J26" s="421"/>
      <c r="K26" s="421"/>
      <c r="L26" s="421"/>
    </row>
    <row r="27" spans="1:12" ht="14" customHeight="1" x14ac:dyDescent="0.3">
      <c r="A27" s="137" t="s">
        <v>58</v>
      </c>
      <c r="B27" s="544">
        <v>16077.2</v>
      </c>
      <c r="C27" s="418">
        <f>'Prof''l PeerLimit'!$B$26</f>
        <v>26428</v>
      </c>
      <c r="D27" s="421">
        <f>B27/C27</f>
        <v>0.60833963977599514</v>
      </c>
      <c r="E27" s="418">
        <f>C27-B27</f>
        <v>10350.799999999999</v>
      </c>
      <c r="F27" s="421">
        <f>E27/C27</f>
        <v>0.3916603602240048</v>
      </c>
      <c r="G27" s="421"/>
      <c r="H27" s="544">
        <v>31182.2</v>
      </c>
      <c r="I27" s="418">
        <f>'Prof''l PeerLimit'!$C$26</f>
        <v>40574.000000000007</v>
      </c>
      <c r="J27" s="421">
        <f>H27/I27</f>
        <v>0.76852664267757664</v>
      </c>
      <c r="K27" s="418">
        <f>I27-H27</f>
        <v>9391.8000000000065</v>
      </c>
      <c r="L27" s="421">
        <f>K27/I27</f>
        <v>0.23147335732242336</v>
      </c>
    </row>
    <row r="28" spans="1:12" ht="14" customHeight="1" x14ac:dyDescent="0.3">
      <c r="A28" s="137"/>
      <c r="B28" s="544"/>
      <c r="C28" s="418"/>
      <c r="D28" s="421"/>
      <c r="E28" s="418"/>
      <c r="F28" s="421"/>
      <c r="G28" s="421"/>
      <c r="H28" s="544"/>
      <c r="I28" s="418"/>
      <c r="J28" s="421"/>
      <c r="K28" s="421"/>
      <c r="L28" s="421"/>
    </row>
    <row r="29" spans="1:12" ht="14" customHeight="1" x14ac:dyDescent="0.3">
      <c r="A29" s="426" t="s">
        <v>100</v>
      </c>
      <c r="B29" s="544"/>
      <c r="C29" s="418"/>
      <c r="D29" s="421"/>
      <c r="E29" s="418"/>
      <c r="F29" s="421"/>
      <c r="G29" s="421"/>
      <c r="H29" s="544"/>
      <c r="I29" s="418"/>
      <c r="J29" s="421"/>
      <c r="K29" s="421"/>
      <c r="L29" s="421"/>
    </row>
    <row r="30" spans="1:12" ht="14" customHeight="1" x14ac:dyDescent="0.3">
      <c r="A30" s="137" t="s">
        <v>50</v>
      </c>
      <c r="B30" s="544">
        <v>16768</v>
      </c>
      <c r="C30" s="418">
        <f>'Prof''l PeerLimit'!$B$29</f>
        <v>21520</v>
      </c>
      <c r="D30" s="421">
        <f>B30/C30</f>
        <v>0.77918215613382902</v>
      </c>
      <c r="E30" s="418">
        <f>C30-B30</f>
        <v>4752</v>
      </c>
      <c r="F30" s="421">
        <f>E30/C30</f>
        <v>0.22081784386617101</v>
      </c>
      <c r="G30" s="421"/>
      <c r="H30" s="544">
        <v>30304</v>
      </c>
      <c r="I30" s="418">
        <f>'Prof''l PeerLimit'!$C$29</f>
        <v>36217</v>
      </c>
      <c r="J30" s="421">
        <f>H30/I30</f>
        <v>0.83673413038076039</v>
      </c>
      <c r="K30" s="418">
        <f>I30-H30</f>
        <v>5913</v>
      </c>
      <c r="L30" s="421">
        <f>K30/I30</f>
        <v>0.16326586961923958</v>
      </c>
    </row>
    <row r="31" spans="1:12" ht="14" customHeight="1" x14ac:dyDescent="0.3">
      <c r="A31" s="137"/>
      <c r="B31" s="544"/>
      <c r="C31" s="418"/>
      <c r="D31" s="421"/>
      <c r="E31" s="418"/>
      <c r="F31" s="421"/>
      <c r="G31" s="421"/>
      <c r="H31" s="544"/>
      <c r="I31" s="418"/>
      <c r="J31" s="421"/>
      <c r="K31" s="421"/>
      <c r="L31" s="421"/>
    </row>
    <row r="32" spans="1:12" ht="14" customHeight="1" x14ac:dyDescent="0.3">
      <c r="A32" s="426" t="s">
        <v>102</v>
      </c>
      <c r="B32" s="544"/>
      <c r="C32" s="418"/>
      <c r="D32" s="421"/>
      <c r="E32" s="418"/>
      <c r="F32" s="421"/>
      <c r="G32" s="421"/>
      <c r="H32" s="544"/>
      <c r="I32" s="418"/>
      <c r="J32" s="421"/>
      <c r="K32" s="421"/>
      <c r="L32" s="421"/>
    </row>
    <row r="33" spans="1:12" ht="14" customHeight="1" x14ac:dyDescent="0.3">
      <c r="A33" s="427" t="s">
        <v>276</v>
      </c>
      <c r="B33" s="544">
        <v>10018.599999999999</v>
      </c>
      <c r="C33" s="418">
        <f>'Prof''l PeerLimit'!$B$32</f>
        <v>14067.004000000003</v>
      </c>
      <c r="D33" s="421">
        <f>B33/C33</f>
        <v>0.71220566938062979</v>
      </c>
      <c r="E33" s="418">
        <f>C33-B33</f>
        <v>4048.4040000000041</v>
      </c>
      <c r="F33" s="421">
        <f>E33/C33</f>
        <v>0.28779433061937021</v>
      </c>
      <c r="G33" s="421"/>
      <c r="H33" s="544">
        <v>24797.45</v>
      </c>
      <c r="I33" s="418">
        <f>'Prof''l PeerLimit'!$C$32</f>
        <v>28576.001999999997</v>
      </c>
      <c r="J33" s="421">
        <f>H33/I33</f>
        <v>0.86777184576064925</v>
      </c>
      <c r="K33" s="418">
        <f>I33-H33</f>
        <v>3778.551999999996</v>
      </c>
      <c r="L33" s="421">
        <f>K33/I33</f>
        <v>0.13222815423935078</v>
      </c>
    </row>
    <row r="34" spans="1:12" x14ac:dyDescent="0.3">
      <c r="A34" s="429" t="s">
        <v>25</v>
      </c>
      <c r="B34" s="419"/>
      <c r="C34" s="420"/>
      <c r="D34" s="420"/>
      <c r="E34" s="420"/>
      <c r="F34" s="420"/>
      <c r="G34" s="420"/>
      <c r="I34" s="420"/>
      <c r="J34" s="419"/>
      <c r="K34" s="419"/>
      <c r="L34" s="419"/>
    </row>
    <row r="35" spans="1:12" x14ac:dyDescent="0.3">
      <c r="A35" s="419"/>
      <c r="B35" s="419"/>
      <c r="C35" s="420"/>
      <c r="D35" s="420"/>
      <c r="E35" s="420"/>
      <c r="F35" s="420"/>
      <c r="G35" s="420"/>
      <c r="I35" s="420"/>
      <c r="J35" s="419"/>
      <c r="K35" s="419"/>
      <c r="L35" s="419"/>
    </row>
    <row r="37" spans="1:12" x14ac:dyDescent="0.3">
      <c r="B37" s="779"/>
      <c r="C37" s="779"/>
    </row>
    <row r="38" spans="1:12" x14ac:dyDescent="0.3">
      <c r="B38" s="423"/>
      <c r="C38" s="424"/>
    </row>
    <row r="39" spans="1:12" x14ac:dyDescent="0.3">
      <c r="B39" s="430"/>
      <c r="C39" s="431"/>
    </row>
    <row r="40" spans="1:12" x14ac:dyDescent="0.3">
      <c r="B40" s="430"/>
      <c r="C40" s="431"/>
    </row>
    <row r="41" spans="1:12" x14ac:dyDescent="0.3">
      <c r="B41" s="430"/>
      <c r="C41" s="431"/>
    </row>
    <row r="42" spans="1:12" x14ac:dyDescent="0.3">
      <c r="B42" s="430"/>
      <c r="C42" s="431"/>
    </row>
    <row r="43" spans="1:12" x14ac:dyDescent="0.3">
      <c r="B43" s="430"/>
      <c r="C43" s="431"/>
    </row>
    <row r="44" spans="1:12" x14ac:dyDescent="0.3">
      <c r="A44" s="413"/>
      <c r="B44" s="432"/>
      <c r="C44" s="433"/>
    </row>
    <row r="50" spans="1:2" x14ac:dyDescent="0.3">
      <c r="A50" s="414" t="s">
        <v>25</v>
      </c>
      <c r="B50" s="430" t="s">
        <v>25</v>
      </c>
    </row>
    <row r="51" spans="1:2" x14ac:dyDescent="0.3">
      <c r="A51" s="414" t="s">
        <v>25</v>
      </c>
      <c r="B51" s="430" t="s">
        <v>25</v>
      </c>
    </row>
    <row r="52" spans="1:2" x14ac:dyDescent="0.3">
      <c r="B52" s="430" t="s">
        <v>25</v>
      </c>
    </row>
  </sheetData>
  <mergeCells count="7">
    <mergeCell ref="B37:C37"/>
    <mergeCell ref="A1:L1"/>
    <mergeCell ref="A2:L2"/>
    <mergeCell ref="A3:L3"/>
    <mergeCell ref="A5:A6"/>
    <mergeCell ref="H5:L5"/>
    <mergeCell ref="B5:F5"/>
  </mergeCells>
  <phoneticPr fontId="19" type="noConversion"/>
  <printOptions horizontalCentered="1"/>
  <pageMargins left="0.5" right="0.5" top="0.5" bottom="0.5" header="0.5" footer="0.5"/>
  <pageSetup orientation="landscape" r:id="rId1"/>
  <headerFooter alignWithMargins="0">
    <oddHeader>&amp;R&amp;"Times New Roman,Italic"Professional</oddHeader>
    <oddFooter>&amp;L&amp;"Times New Roman,Italic"&amp;8&amp;D&amp;R&amp;"Times New Roman,Italic"&amp;8&amp;F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LegisLimitComp-Undergrad</vt:lpstr>
      <vt:lpstr>LegisLimitComp-Grad</vt:lpstr>
      <vt:lpstr>LegisLimitComp-Prof</vt:lpstr>
      <vt:lpstr>' Comm Coll'!Print_Area</vt:lpstr>
      <vt:lpstr>'Flat-Rate'!Print_Area</vt:lpstr>
      <vt:lpstr>'Grad Regional'!Print_Area</vt:lpstr>
      <vt:lpstr>'Grad Research'!Print_Area</vt:lpstr>
      <vt:lpstr>'Grad UCO'!Print_Area</vt:lpstr>
      <vt:lpstr>'LegisLimitComp-Grad'!Print_Area</vt:lpstr>
      <vt:lpstr>'LegisLimitComp-Prof'!Print_Area</vt:lpstr>
      <vt:lpstr>'LegisLimitComp-Undergrad'!Print_Area</vt:lpstr>
      <vt:lpstr>Narrative!Print_Area</vt:lpstr>
      <vt:lpstr>Professional!Print_Area</vt:lpstr>
      <vt:lpstr>'Prof''l PeerLimit'!Print_Area</vt:lpstr>
      <vt:lpstr>Regional!Print_Area</vt:lpstr>
      <vt:lpstr>Research!Print_Area</vt:lpstr>
      <vt:lpstr>Timeline!Print_Area</vt:lpstr>
      <vt:lpstr>UCO!Print_Area</vt:lpstr>
      <vt:lpstr>'UnderGrad&amp;GradPeerLimits'!Print_Area</vt:lpstr>
      <vt:lpstr>USAO!Print_Area</vt:lpstr>
      <vt:lpstr>'LegisLimitComp-Undergrad'!Print_Titles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Collier, Yolenda</cp:lastModifiedBy>
  <cp:lastPrinted>2015-04-01T16:57:18Z</cp:lastPrinted>
  <dcterms:created xsi:type="dcterms:W3CDTF">2003-05-07T19:58:22Z</dcterms:created>
  <dcterms:modified xsi:type="dcterms:W3CDTF">2015-04-01T17:06:31Z</dcterms:modified>
</cp:coreProperties>
</file>