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788\OneDrive - State of Oklahoma\MAIN STREET\REINVEST\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I47" i="1" s="1"/>
  <c r="U47" i="1" s="1"/>
  <c r="D46" i="1"/>
  <c r="I46" i="1" s="1"/>
  <c r="U46" i="1" s="1"/>
  <c r="C47" i="1"/>
  <c r="C46" i="1"/>
  <c r="T106" i="1" l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Q48" i="1" s="1"/>
  <c r="O11" i="1"/>
  <c r="M11" i="1"/>
  <c r="M48" i="1" s="1"/>
  <c r="K11" i="1"/>
  <c r="H11" i="1"/>
  <c r="H48" i="1" s="1"/>
  <c r="G11" i="1"/>
  <c r="F11" i="1"/>
  <c r="G48" i="1" l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<sst xmlns="http://schemas.openxmlformats.org/spreadsheetml/2006/main" count="375" uniqueCount="187">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</sst>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195</v>
          </cell>
          <cell r="C28">
            <v>2147892</v>
          </cell>
          <cell r="D28">
            <v>324</v>
          </cell>
          <cell r="E28">
            <v>11772378</v>
          </cell>
          <cell r="F28">
            <v>134</v>
          </cell>
          <cell r="G28">
            <v>10298400</v>
          </cell>
          <cell r="I28">
            <v>515</v>
          </cell>
          <cell r="J28">
            <v>303</v>
          </cell>
          <cell r="K28">
            <v>1157</v>
          </cell>
          <cell r="M28">
            <v>109</v>
          </cell>
          <cell r="N28">
            <v>2600559</v>
          </cell>
          <cell r="P28">
            <v>21037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196</v>
          </cell>
          <cell r="E28">
            <v>11226496</v>
          </cell>
          <cell r="F28">
            <v>35</v>
          </cell>
          <cell r="G28">
            <v>6889500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27032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1321117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221</v>
          </cell>
          <cell r="J28">
            <v>170</v>
          </cell>
          <cell r="K28">
            <v>1157</v>
          </cell>
          <cell r="M28">
            <v>33</v>
          </cell>
          <cell r="N28">
            <v>31389518</v>
          </cell>
          <cell r="P28">
            <v>23433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607481</v>
          </cell>
          <cell r="D28">
            <v>106</v>
          </cell>
          <cell r="E28">
            <v>8891001</v>
          </cell>
          <cell r="F28">
            <v>114</v>
          </cell>
          <cell r="G28">
            <v>4728500</v>
          </cell>
          <cell r="I28">
            <v>146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145</v>
          </cell>
          <cell r="C28">
            <v>1918005</v>
          </cell>
          <cell r="D28">
            <v>230</v>
          </cell>
          <cell r="E28">
            <v>6684723</v>
          </cell>
          <cell r="F28">
            <v>116</v>
          </cell>
          <cell r="G28">
            <v>11545718</v>
          </cell>
          <cell r="I28">
            <v>269</v>
          </cell>
          <cell r="J28">
            <v>185</v>
          </cell>
          <cell r="K28">
            <v>266</v>
          </cell>
          <cell r="M28">
            <v>47</v>
          </cell>
          <cell r="N28">
            <v>2685156</v>
          </cell>
          <cell r="P28">
            <v>87444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171</v>
          </cell>
          <cell r="J28">
            <v>130</v>
          </cell>
          <cell r="K28">
            <v>418</v>
          </cell>
          <cell r="M28">
            <v>204</v>
          </cell>
          <cell r="N28">
            <v>6676001</v>
          </cell>
          <cell r="P28">
            <v>43755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49</v>
          </cell>
          <cell r="G28">
            <v>2867539</v>
          </cell>
          <cell r="I28">
            <v>77</v>
          </cell>
          <cell r="J28">
            <v>40</v>
          </cell>
          <cell r="K28">
            <v>204</v>
          </cell>
          <cell r="M28">
            <v>45</v>
          </cell>
          <cell r="N28">
            <v>4385288</v>
          </cell>
          <cell r="P28">
            <v>26088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58</v>
          </cell>
          <cell r="G28">
            <v>3845000</v>
          </cell>
          <cell r="I28">
            <v>129</v>
          </cell>
          <cell r="J28">
            <v>72</v>
          </cell>
          <cell r="K28">
            <v>303</v>
          </cell>
          <cell r="M28">
            <v>28</v>
          </cell>
          <cell r="N28">
            <v>911256</v>
          </cell>
          <cell r="P28">
            <v>43817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88</v>
          </cell>
          <cell r="C28">
            <v>5797355</v>
          </cell>
          <cell r="D28">
            <v>122</v>
          </cell>
          <cell r="E28">
            <v>8009439</v>
          </cell>
          <cell r="F28">
            <v>39</v>
          </cell>
          <cell r="G28">
            <v>4778500</v>
          </cell>
          <cell r="I28">
            <v>109</v>
          </cell>
          <cell r="J28">
            <v>73</v>
          </cell>
          <cell r="K28">
            <v>221</v>
          </cell>
          <cell r="M28">
            <v>28</v>
          </cell>
          <cell r="N28">
            <v>2974620</v>
          </cell>
          <cell r="P28">
            <v>32012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430</v>
          </cell>
          <cell r="E28">
            <v>15067795</v>
          </cell>
          <cell r="F28">
            <v>99</v>
          </cell>
          <cell r="G28">
            <v>4228083</v>
          </cell>
          <cell r="I28">
            <v>146</v>
          </cell>
          <cell r="J28">
            <v>136</v>
          </cell>
          <cell r="K28">
            <v>305</v>
          </cell>
          <cell r="M28">
            <v>193</v>
          </cell>
          <cell r="N28">
            <v>1683092</v>
          </cell>
          <cell r="P28">
            <v>87324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482</v>
          </cell>
          <cell r="C28">
            <v>4041482</v>
          </cell>
          <cell r="D28">
            <v>966</v>
          </cell>
          <cell r="E28">
            <v>35854222</v>
          </cell>
          <cell r="F28">
            <v>169</v>
          </cell>
          <cell r="G28">
            <v>13784550</v>
          </cell>
          <cell r="I28">
            <v>346</v>
          </cell>
          <cell r="J28">
            <v>256</v>
          </cell>
          <cell r="K28">
            <v>817</v>
          </cell>
          <cell r="M28">
            <v>104</v>
          </cell>
          <cell r="N28">
            <v>5446705</v>
          </cell>
          <cell r="P28">
            <v>50605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933900</v>
          </cell>
          <cell r="D28">
            <v>103</v>
          </cell>
          <cell r="E28">
            <v>14726151</v>
          </cell>
          <cell r="F28">
            <v>43</v>
          </cell>
          <cell r="G28">
            <v>8789466</v>
          </cell>
          <cell r="I28">
            <v>138</v>
          </cell>
          <cell r="J28">
            <v>125</v>
          </cell>
          <cell r="K28">
            <v>357</v>
          </cell>
          <cell r="M28">
            <v>13</v>
          </cell>
          <cell r="N28">
            <v>1843000</v>
          </cell>
          <cell r="P28">
            <v>25175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64</v>
          </cell>
          <cell r="E28">
            <v>5610315</v>
          </cell>
          <cell r="F28">
            <v>29</v>
          </cell>
          <cell r="G28">
            <v>8933008</v>
          </cell>
          <cell r="I28">
            <v>86</v>
          </cell>
          <cell r="J28">
            <v>71</v>
          </cell>
          <cell r="K28">
            <v>337</v>
          </cell>
          <cell r="M28">
            <v>46</v>
          </cell>
          <cell r="N28">
            <v>5046985</v>
          </cell>
          <cell r="P28">
            <v>32945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40</v>
          </cell>
          <cell r="C28">
            <v>1541685</v>
          </cell>
          <cell r="D28">
            <v>62</v>
          </cell>
          <cell r="E28">
            <v>257378784</v>
          </cell>
          <cell r="F28">
            <v>34</v>
          </cell>
          <cell r="G28">
            <v>6815660</v>
          </cell>
          <cell r="I28">
            <v>69</v>
          </cell>
          <cell r="J28">
            <v>53</v>
          </cell>
          <cell r="K28">
            <v>1285</v>
          </cell>
          <cell r="M28">
            <v>30</v>
          </cell>
          <cell r="N28">
            <v>58404989</v>
          </cell>
          <cell r="P28">
            <v>26103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966976</v>
          </cell>
          <cell r="D28">
            <v>97</v>
          </cell>
          <cell r="E28">
            <v>128129080</v>
          </cell>
          <cell r="F28">
            <v>30</v>
          </cell>
          <cell r="G28">
            <v>13771001</v>
          </cell>
          <cell r="I28">
            <v>63</v>
          </cell>
          <cell r="J28">
            <v>53</v>
          </cell>
          <cell r="K28">
            <v>314</v>
          </cell>
          <cell r="M28">
            <v>3</v>
          </cell>
          <cell r="N28">
            <v>900000</v>
          </cell>
          <cell r="P28">
            <v>15127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19413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7500</v>
          </cell>
          <cell r="D28">
            <v>20</v>
          </cell>
          <cell r="E28">
            <v>5224244</v>
          </cell>
          <cell r="F28">
            <v>49</v>
          </cell>
          <cell r="G28">
            <v>2656500</v>
          </cell>
          <cell r="I28">
            <v>5</v>
          </cell>
          <cell r="J28">
            <v>5</v>
          </cell>
          <cell r="K28">
            <v>29</v>
          </cell>
          <cell r="M28">
            <v>2</v>
          </cell>
          <cell r="N28">
            <v>583032</v>
          </cell>
          <cell r="P28">
            <v>4448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277</v>
          </cell>
          <cell r="C28">
            <v>2427578</v>
          </cell>
          <cell r="D28">
            <v>471</v>
          </cell>
          <cell r="E28">
            <v>13703196</v>
          </cell>
          <cell r="F28">
            <v>92</v>
          </cell>
          <cell r="G28">
            <v>7242662</v>
          </cell>
          <cell r="I28">
            <v>355</v>
          </cell>
          <cell r="J28">
            <v>199</v>
          </cell>
          <cell r="K28">
            <v>1171</v>
          </cell>
          <cell r="M28">
            <v>168</v>
          </cell>
          <cell r="N28">
            <v>15685946</v>
          </cell>
          <cell r="P28">
            <v>16847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1212176</v>
          </cell>
          <cell r="D28">
            <v>288</v>
          </cell>
          <cell r="E28">
            <v>6703877</v>
          </cell>
          <cell r="F28">
            <v>112</v>
          </cell>
          <cell r="G28">
            <v>8210155</v>
          </cell>
          <cell r="I28">
            <v>308</v>
          </cell>
          <cell r="J28">
            <v>239</v>
          </cell>
          <cell r="K28">
            <v>524</v>
          </cell>
          <cell r="M28">
            <v>136</v>
          </cell>
          <cell r="N28">
            <v>9379013</v>
          </cell>
          <cell r="P28">
            <v>40263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304</v>
          </cell>
          <cell r="E28">
            <v>34355236</v>
          </cell>
          <cell r="F28">
            <v>177</v>
          </cell>
          <cell r="G28">
            <v>18353949</v>
          </cell>
          <cell r="I28">
            <v>387</v>
          </cell>
          <cell r="J28">
            <v>262</v>
          </cell>
          <cell r="K28">
            <v>734</v>
          </cell>
          <cell r="M28">
            <v>182</v>
          </cell>
          <cell r="N28">
            <v>21322468</v>
          </cell>
          <cell r="P28">
            <v>67882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209</v>
          </cell>
          <cell r="E28">
            <v>9705749</v>
          </cell>
          <cell r="F28">
            <v>86</v>
          </cell>
          <cell r="G28">
            <v>5150041</v>
          </cell>
          <cell r="I28">
            <v>208</v>
          </cell>
          <cell r="J28">
            <v>173</v>
          </cell>
          <cell r="K28">
            <v>441</v>
          </cell>
          <cell r="M28">
            <v>13</v>
          </cell>
          <cell r="N28">
            <v>12986359</v>
          </cell>
          <cell r="P28">
            <v>62819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361</v>
          </cell>
          <cell r="C28">
            <v>3637130</v>
          </cell>
          <cell r="D28">
            <v>523</v>
          </cell>
          <cell r="E28">
            <v>24462672</v>
          </cell>
          <cell r="F28">
            <v>226</v>
          </cell>
          <cell r="G28">
            <v>23531260</v>
          </cell>
          <cell r="I28">
            <v>458</v>
          </cell>
          <cell r="J28">
            <v>200</v>
          </cell>
          <cell r="K28">
            <v>653</v>
          </cell>
          <cell r="M28">
            <v>169</v>
          </cell>
          <cell r="N28">
            <v>12636503</v>
          </cell>
          <cell r="P28">
            <v>38144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205</v>
          </cell>
          <cell r="C28">
            <v>2175206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315</v>
          </cell>
          <cell r="J28">
            <v>213</v>
          </cell>
          <cell r="K28">
            <v>554</v>
          </cell>
          <cell r="M28">
            <v>116</v>
          </cell>
          <cell r="N28">
            <v>14135428</v>
          </cell>
          <cell r="P28">
            <v>37553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109</v>
          </cell>
          <cell r="C28">
            <v>897461</v>
          </cell>
          <cell r="D28">
            <v>184</v>
          </cell>
          <cell r="E28">
            <v>13520455</v>
          </cell>
          <cell r="F28">
            <v>75</v>
          </cell>
          <cell r="G28">
            <v>3976367</v>
          </cell>
          <cell r="I28">
            <v>173</v>
          </cell>
          <cell r="J28">
            <v>107</v>
          </cell>
          <cell r="K28">
            <v>486</v>
          </cell>
          <cell r="M28">
            <v>17</v>
          </cell>
          <cell r="N28">
            <v>12407280</v>
          </cell>
          <cell r="P28">
            <v>58314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413216.9</v>
          </cell>
          <cell r="D28">
            <v>211</v>
          </cell>
          <cell r="E28">
            <v>5336867</v>
          </cell>
          <cell r="F28">
            <v>129</v>
          </cell>
          <cell r="G28">
            <v>3429775</v>
          </cell>
          <cell r="I28">
            <v>108</v>
          </cell>
          <cell r="J28">
            <v>86</v>
          </cell>
          <cell r="K28">
            <v>126</v>
          </cell>
          <cell r="M28">
            <v>67</v>
          </cell>
          <cell r="N28">
            <v>5150312</v>
          </cell>
          <cell r="P28">
            <v>128149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9" zoomScale="85" zoomScaleNormal="85" zoomScaleSheetLayoutView="100" workbookViewId="0">
      <selection activeCell="W58" sqref="W5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195</v>
      </c>
      <c r="D11" s="69">
        <f>'[1]E-FORM'!$C$28</f>
        <v>2147892</v>
      </c>
      <c r="E11" s="68">
        <f>'[1]E-FORM'!$D$28</f>
        <v>324</v>
      </c>
      <c r="F11" s="70">
        <f>'[1]E-FORM'!$E$28</f>
        <v>11772378</v>
      </c>
      <c r="G11" s="68">
        <f>'[1]E-FORM'!$F$28</f>
        <v>134</v>
      </c>
      <c r="H11" s="70">
        <f>'[1]E-FORM'!$G$28</f>
        <v>10298400</v>
      </c>
      <c r="I11" s="150">
        <f>+D11+F11+H11</f>
        <v>24218670</v>
      </c>
      <c r="J11" s="153" t="s">
        <v>16</v>
      </c>
      <c r="K11" s="68">
        <f>'[1]E-FORM'!$I$28</f>
        <v>515</v>
      </c>
      <c r="L11" s="68"/>
      <c r="M11" s="68">
        <f>'[1]E-FORM'!$J$28</f>
        <v>303</v>
      </c>
      <c r="N11" s="68"/>
      <c r="O11" s="73">
        <f>'[1]E-FORM'!$K$28</f>
        <v>1157</v>
      </c>
      <c r="P11" s="68"/>
      <c r="Q11" s="68">
        <f>'[1]E-FORM'!$M$28</f>
        <v>109</v>
      </c>
      <c r="R11" s="68"/>
      <c r="S11" s="70">
        <f>'[1]E-FORM'!$N$28</f>
        <v>2600559</v>
      </c>
      <c r="T11" s="74"/>
      <c r="U11" s="139">
        <f>I11+S11</f>
        <v>26819229</v>
      </c>
      <c r="V11" s="75"/>
      <c r="W11" s="68">
        <f>'[1]E-FORM'!$P$28</f>
        <v>21037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482</v>
      </c>
      <c r="D12" s="70">
        <f>'[2]E-FORM'!$C$28</f>
        <v>4041482</v>
      </c>
      <c r="E12" s="68">
        <f>'[2]E-FORM'!$D$28</f>
        <v>966</v>
      </c>
      <c r="F12" s="70">
        <f>'[2]E-FORM'!$E$28</f>
        <v>35854222</v>
      </c>
      <c r="G12" s="68">
        <f>'[2]E-FORM'!$F28</f>
        <v>169</v>
      </c>
      <c r="H12" s="70">
        <f>'[2]E-FORM'!$G28</f>
        <v>13784550</v>
      </c>
      <c r="I12" s="150">
        <f>+D12+F12+H12</f>
        <v>53680254</v>
      </c>
      <c r="J12" s="153" t="s">
        <v>17</v>
      </c>
      <c r="K12" s="68">
        <f>'[2]E-FORM'!$I28</f>
        <v>346</v>
      </c>
      <c r="L12" s="68" t="s">
        <v>0</v>
      </c>
      <c r="M12" s="68">
        <f>'[2]E-FORM'!$J28</f>
        <v>256</v>
      </c>
      <c r="N12" s="68"/>
      <c r="O12" s="73">
        <f>'[2]E-FORM'!$K28</f>
        <v>817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59126959</v>
      </c>
      <c r="V12" s="75"/>
      <c r="W12" s="68">
        <f>'[2]E-FORM'!$P28</f>
        <v>50605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277</v>
      </c>
      <c r="D13" s="70">
        <f>'[3]E-FORM'!$C$28</f>
        <v>2427578</v>
      </c>
      <c r="E13" s="68">
        <f>'[3]E-FORM'!$D$28</f>
        <v>471</v>
      </c>
      <c r="F13" s="70">
        <f>'[3]E-FORM'!$E$28</f>
        <v>13703196</v>
      </c>
      <c r="G13" s="68">
        <f>'[3]E-FORM'!$F28</f>
        <v>92</v>
      </c>
      <c r="H13" s="70">
        <f>'[3]E-FORM'!$G28</f>
        <v>7242662</v>
      </c>
      <c r="I13" s="150">
        <f>+D13+F13+H13</f>
        <v>23373436</v>
      </c>
      <c r="J13" s="108" t="s">
        <v>18</v>
      </c>
      <c r="K13" s="68">
        <f>'[3]E-FORM'!$I28</f>
        <v>355</v>
      </c>
      <c r="L13" s="76"/>
      <c r="M13" s="68">
        <f>'[3]E-FORM'!$J28</f>
        <v>199</v>
      </c>
      <c r="N13" s="76"/>
      <c r="O13" s="73">
        <f>'[3]E-FORM'!$K28</f>
        <v>1171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39059382</v>
      </c>
      <c r="V13" s="75"/>
      <c r="W13" s="68">
        <f>'[3]E-FORM'!$P28</f>
        <v>16847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304</v>
      </c>
      <c r="F14" s="70">
        <f>'[4]E-FORM'!$E$28</f>
        <v>34355236</v>
      </c>
      <c r="G14" s="68">
        <f>'[4]E-FORM'!$F$28</f>
        <v>177</v>
      </c>
      <c r="H14" s="70">
        <f>'[4]E-FORM'!$G$28</f>
        <v>18353949</v>
      </c>
      <c r="I14" s="150">
        <f>+D14+F14+H14</f>
        <v>54523505</v>
      </c>
      <c r="J14" s="153" t="s">
        <v>19</v>
      </c>
      <c r="K14" s="68">
        <f>'[4]E-FORM'!$I$28</f>
        <v>387</v>
      </c>
      <c r="L14" s="68"/>
      <c r="M14" s="68">
        <f>'[4]E-FORM'!$J$28</f>
        <v>262</v>
      </c>
      <c r="N14" s="68"/>
      <c r="O14" s="73">
        <f>'[4]E-FORM'!$K$28</f>
        <v>734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75845973</v>
      </c>
      <c r="V14" s="75"/>
      <c r="W14" s="68">
        <f>'[4]E-FORM'!$P$28</f>
        <v>67882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209</v>
      </c>
      <c r="F15" s="70">
        <f>'[5]E-FORM'!$E$28</f>
        <v>9705749</v>
      </c>
      <c r="G15" s="68">
        <f>'[5]E-FORM'!$F$28</f>
        <v>86</v>
      </c>
      <c r="H15" s="70">
        <f>'[5]E-FORM'!$G$28</f>
        <v>5150041</v>
      </c>
      <c r="I15" s="150">
        <f>+D15+F15+H15</f>
        <v>16158401</v>
      </c>
      <c r="J15" s="153" t="s">
        <v>20</v>
      </c>
      <c r="K15" s="68">
        <f>'[5]E-FORM'!$I$28</f>
        <v>208</v>
      </c>
      <c r="L15" s="68"/>
      <c r="M15" s="68">
        <f>'[5]E-FORM'!$J$28</f>
        <v>173</v>
      </c>
      <c r="N15" s="68"/>
      <c r="O15" s="73">
        <f>'[5]E-FORM'!$K$28</f>
        <v>441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29144760</v>
      </c>
      <c r="V15" s="75"/>
      <c r="W15" s="68">
        <f>'[5]E-FORM'!$P$28</f>
        <v>62819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361</v>
      </c>
      <c r="D17" s="70">
        <f>'[6]E-FORM'!$C$28</f>
        <v>3637130</v>
      </c>
      <c r="E17" s="68">
        <f>'[6]E-FORM'!$D$28</f>
        <v>523</v>
      </c>
      <c r="F17" s="70">
        <f>'[6]E-FORM'!$E$28</f>
        <v>24462672</v>
      </c>
      <c r="G17" s="68">
        <f>'[6]E-FORM'!$F$28</f>
        <v>226</v>
      </c>
      <c r="H17" s="70">
        <f>'[6]E-FORM'!$G$28</f>
        <v>23531260</v>
      </c>
      <c r="I17" s="150">
        <f>+D17+F17+H17</f>
        <v>51631062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64267565</v>
      </c>
      <c r="V17" s="75"/>
      <c r="W17" s="68">
        <f>'[6]E-FORM'!$P$28</f>
        <v>38144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205</v>
      </c>
      <c r="D18" s="70">
        <f>'[7]E-FORM'!$C$28</f>
        <v>2175206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36352540</v>
      </c>
      <c r="J18" s="153" t="s">
        <v>23</v>
      </c>
      <c r="K18" s="68">
        <f>'[7]E-FORM'!$I$28</f>
        <v>315</v>
      </c>
      <c r="L18" s="68" t="s">
        <v>0</v>
      </c>
      <c r="M18" s="68">
        <f>'[7]E-FORM'!$J$28</f>
        <v>213</v>
      </c>
      <c r="N18" s="68" t="s">
        <v>0</v>
      </c>
      <c r="O18" s="73">
        <f>'[7]E-FORM'!$K$28</f>
        <v>554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50487968</v>
      </c>
      <c r="V18" s="75"/>
      <c r="W18" s="68">
        <f>'[7]E-FORM'!$P$28</f>
        <v>37553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109</v>
      </c>
      <c r="D19" s="70">
        <f>'[8]E-FORM'!$C$28</f>
        <v>897461</v>
      </c>
      <c r="E19" s="68">
        <f>'[8]E-FORM'!$D$28</f>
        <v>184</v>
      </c>
      <c r="F19" s="70">
        <f>'[8]E-FORM'!$E$28</f>
        <v>13520455</v>
      </c>
      <c r="G19" s="68">
        <f>'[8]E-FORM'!$F$28</f>
        <v>75</v>
      </c>
      <c r="H19" s="70">
        <f>'[8]E-FORM'!$G$28</f>
        <v>3976367</v>
      </c>
      <c r="I19" s="150">
        <f>D19+F19+H19</f>
        <v>18394283</v>
      </c>
      <c r="J19" s="153" t="s">
        <v>24</v>
      </c>
      <c r="K19" s="68">
        <f>'[8]E-FORM'!$I$28</f>
        <v>173</v>
      </c>
      <c r="L19" s="68" t="s">
        <v>0</v>
      </c>
      <c r="M19" s="68">
        <f>'[8]E-FORM'!$J$28</f>
        <v>107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30801563</v>
      </c>
      <c r="V19" s="75"/>
      <c r="W19" s="68">
        <f>'[8]E-FORM'!$P$28</f>
        <v>58314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103</v>
      </c>
      <c r="D20" s="70">
        <f>'[9]E-FORM'!$C$28</f>
        <v>413216.9</v>
      </c>
      <c r="E20" s="68">
        <f>'[9]E-FORM'!$D$28</f>
        <v>211</v>
      </c>
      <c r="F20" s="70">
        <f>'[9]E-FORM'!$E$28</f>
        <v>5336867</v>
      </c>
      <c r="G20" s="68">
        <f>'[9]E-FORM'!$F$28</f>
        <v>129</v>
      </c>
      <c r="H20" s="70">
        <f>'[9]E-FORM'!$G$28</f>
        <v>3429775</v>
      </c>
      <c r="I20" s="150">
        <f>D20+F20+H20</f>
        <v>9179858.9000000004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86</v>
      </c>
      <c r="N20" s="68" t="s">
        <v>0</v>
      </c>
      <c r="O20" s="73">
        <f>'[9]E-FORM'!$K$28</f>
        <v>126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14330170.9</v>
      </c>
      <c r="V20" s="75"/>
      <c r="W20" s="68">
        <f>'[9]E-FORM'!$P$28</f>
        <v>128149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196</v>
      </c>
      <c r="F21" s="70">
        <f>'[10]E-FORM'!$E$28</f>
        <v>11226496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20655216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23716869</v>
      </c>
      <c r="V21" s="75"/>
      <c r="W21" s="68">
        <f>'[10]E-FORM'!$P$28</f>
        <v>27032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63</v>
      </c>
      <c r="D23" s="70">
        <f>'[11]E-FORM'!$C$28</f>
        <v>1321117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56642003</v>
      </c>
      <c r="J23" s="153" t="s">
        <v>27</v>
      </c>
      <c r="K23" s="68">
        <f>'[11]E-FORM'!$I$28</f>
        <v>221</v>
      </c>
      <c r="L23" s="68" t="s">
        <v>0</v>
      </c>
      <c r="M23" s="68">
        <f>'[11]E-FORM'!$J$28</f>
        <v>170</v>
      </c>
      <c r="N23" s="68" t="s">
        <v>0</v>
      </c>
      <c r="O23" s="73">
        <f>'[11]E-FORM'!$K$28</f>
        <v>1157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88031521</v>
      </c>
      <c r="V23" s="75"/>
      <c r="W23" s="68">
        <f>'[11]E-FORM'!$P$28</f>
        <v>23433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110</v>
      </c>
      <c r="D24" s="70">
        <f>'[12]E-FORM'!$C$28</f>
        <v>607481</v>
      </c>
      <c r="E24" s="68">
        <f>'[12]E-FORM'!$D$28</f>
        <v>106</v>
      </c>
      <c r="F24" s="70">
        <f>'[12]E-FORM'!$E$28</f>
        <v>8891001</v>
      </c>
      <c r="G24" s="68">
        <f>'[12]E-FORM'!$F$28</f>
        <v>114</v>
      </c>
      <c r="H24" s="70">
        <f>'[12]E-FORM'!$G$28</f>
        <v>4728500</v>
      </c>
      <c r="I24" s="150">
        <f t="shared" si="0"/>
        <v>14226982</v>
      </c>
      <c r="J24" s="153" t="s">
        <v>29</v>
      </c>
      <c r="K24" s="68">
        <f>'[12]E-FORM'!$I$28</f>
        <v>146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20201148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145</v>
      </c>
      <c r="D25" s="70">
        <f>'[13]E-FORM'!$C$28</f>
        <v>1918005</v>
      </c>
      <c r="E25" s="68">
        <f>'[13]E-FORM'!$D$28</f>
        <v>230</v>
      </c>
      <c r="F25" s="70">
        <f>'[13]E-FORM'!$E$28</f>
        <v>6684723</v>
      </c>
      <c r="G25" s="68">
        <f>'[13]E-FORM'!$F$28</f>
        <v>116</v>
      </c>
      <c r="H25" s="70">
        <f>'[13]E-FORM'!$G$28</f>
        <v>11545718</v>
      </c>
      <c r="I25" s="150">
        <f t="shared" ref="I25:I26" si="2">D25+F25+H25</f>
        <v>20148446</v>
      </c>
      <c r="J25" s="154" t="s">
        <v>33</v>
      </c>
      <c r="K25" s="68">
        <f>'[13]E-FORM'!$I$28</f>
        <v>269</v>
      </c>
      <c r="L25" s="68" t="s">
        <v>0</v>
      </c>
      <c r="M25" s="68">
        <f>'[13]E-FORM'!$J$28</f>
        <v>185</v>
      </c>
      <c r="N25" s="68" t="s">
        <v>0</v>
      </c>
      <c r="O25" s="73">
        <f>'[13]E-FORM'!$K$28</f>
        <v>266</v>
      </c>
      <c r="P25" s="68" t="s">
        <v>0</v>
      </c>
      <c r="Q25" s="68">
        <f>'[13]E-FORM'!$M$28</f>
        <v>47</v>
      </c>
      <c r="R25" s="68" t="s">
        <v>0</v>
      </c>
      <c r="S25" s="70">
        <f>'[13]E-FORM'!$N$28</f>
        <v>2685156</v>
      </c>
      <c r="T25" s="68"/>
      <c r="U25" s="139">
        <f t="shared" ref="U25:U26" si="3">I25+S25</f>
        <v>22833602</v>
      </c>
      <c r="V25" s="75"/>
      <c r="W25" s="68">
        <f>'[13]E-FORM'!$P$28</f>
        <v>87444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171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418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43755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25</v>
      </c>
      <c r="D29" s="70">
        <f>'[16]E-FORM'!$C$28</f>
        <v>936567</v>
      </c>
      <c r="E29" s="68">
        <f>'[16]E-FORM'!$D$28</f>
        <v>91</v>
      </c>
      <c r="F29" s="70">
        <f>'[16]E-FORM'!$E$28</f>
        <v>9020484</v>
      </c>
      <c r="G29" s="68">
        <f>'[16]E-FORM'!$F$28</f>
        <v>49</v>
      </c>
      <c r="H29" s="70">
        <f>'[16]E-FORM'!$G$28</f>
        <v>2867539</v>
      </c>
      <c r="I29" s="150">
        <f>D29+F29+H29</f>
        <v>12824590</v>
      </c>
      <c r="J29" s="154" t="s">
        <v>78</v>
      </c>
      <c r="K29" s="68">
        <f>'[16]E-FORM'!$I$28</f>
        <v>77</v>
      </c>
      <c r="L29" s="68"/>
      <c r="M29" s="68">
        <f>'[16]E-FORM'!$J$28</f>
        <v>40</v>
      </c>
      <c r="N29" s="68"/>
      <c r="O29" s="73">
        <f>'[16]E-FORM'!$K$28</f>
        <v>204</v>
      </c>
      <c r="P29" s="68"/>
      <c r="Q29" s="68">
        <f>'[16]E-FORM'!$M$28</f>
        <v>45</v>
      </c>
      <c r="R29" s="68"/>
      <c r="S29" s="70">
        <f>'[16]E-FORM'!$N$28</f>
        <v>4385288</v>
      </c>
      <c r="T29" s="68"/>
      <c r="U29" s="139">
        <f>I29+S29</f>
        <v>17209878</v>
      </c>
      <c r="V29" s="75"/>
      <c r="W29" s="68">
        <f>'[16]E-FORM'!$P$28</f>
        <v>26088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70</v>
      </c>
      <c r="D30" s="70">
        <f>'[17]E-FORM'!$C$28</f>
        <v>261808</v>
      </c>
      <c r="E30" s="68">
        <f>'[17]E-FORM'!$D$28</f>
        <v>99</v>
      </c>
      <c r="F30" s="70">
        <f>'[17]E-FORM'!$E$28</f>
        <v>6939308</v>
      </c>
      <c r="G30" s="68">
        <f>'[17]E-FORM'!$F$28</f>
        <v>58</v>
      </c>
      <c r="H30" s="70">
        <f>'[17]E-FORM'!$G$28</f>
        <v>3845000</v>
      </c>
      <c r="I30" s="150">
        <f>D30+F30+H30</f>
        <v>11046116</v>
      </c>
      <c r="J30" s="154" t="s">
        <v>79</v>
      </c>
      <c r="K30" s="68">
        <f>'[17]E-FORM'!$I$28</f>
        <v>129</v>
      </c>
      <c r="L30" s="68"/>
      <c r="M30" s="68">
        <f>'[17]E-FORM'!$J$28</f>
        <v>72</v>
      </c>
      <c r="N30" s="68"/>
      <c r="O30" s="73">
        <f>'[17]E-FORM'!$K$28</f>
        <v>303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11957372</v>
      </c>
      <c r="V30" s="75"/>
      <c r="W30" s="68">
        <f>'[17]E-FORM'!$P$28</f>
        <v>43817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88</v>
      </c>
      <c r="D31" s="70">
        <f>'[18]E-FORM'!$C$28</f>
        <v>5797355</v>
      </c>
      <c r="E31" s="68">
        <f>'[18]E-FORM'!$D$28</f>
        <v>122</v>
      </c>
      <c r="F31" s="70">
        <f>'[18]E-FORM'!$E$28</f>
        <v>8009439</v>
      </c>
      <c r="G31" s="68">
        <f>'[18]E-FORM'!$F$28</f>
        <v>39</v>
      </c>
      <c r="H31" s="70">
        <f>'[18]E-FORM'!$G$28</f>
        <v>4778500</v>
      </c>
      <c r="I31" s="150">
        <f>D31+F31+H31</f>
        <v>18585294</v>
      </c>
      <c r="J31" s="154" t="s">
        <v>85</v>
      </c>
      <c r="K31" s="68">
        <f>'[18]E-FORM'!$I$28</f>
        <v>109</v>
      </c>
      <c r="L31" s="68"/>
      <c r="M31" s="68">
        <f>'[18]E-FORM'!$J$28</f>
        <v>73</v>
      </c>
      <c r="N31" s="68"/>
      <c r="O31" s="73">
        <f>'[18]E-FORM'!$K$28</f>
        <v>221</v>
      </c>
      <c r="P31" s="68"/>
      <c r="Q31" s="68">
        <f>'[18]E-FORM'!$M$28</f>
        <v>28</v>
      </c>
      <c r="R31" s="68"/>
      <c r="S31" s="70">
        <f>'[18]E-FORM'!$N$28</f>
        <v>2974620</v>
      </c>
      <c r="T31" s="68"/>
      <c r="U31" s="139">
        <f>I31+S31</f>
        <v>21559914</v>
      </c>
      <c r="V31" s="75"/>
      <c r="W31" s="68">
        <f>'[18]E-FORM'!$P$28</f>
        <v>32012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311</v>
      </c>
      <c r="D32" s="70">
        <f>'[19]E-FORM'!$C$28</f>
        <v>1081853</v>
      </c>
      <c r="E32" s="68">
        <f>'[19]E-FORM'!$D$28</f>
        <v>430</v>
      </c>
      <c r="F32" s="70">
        <f>'[19]E-FORM'!$E$28</f>
        <v>15067795</v>
      </c>
      <c r="G32" s="68">
        <f>'[19]E-FORM'!$F$28</f>
        <v>99</v>
      </c>
      <c r="H32" s="70">
        <f>'[19]E-FORM'!$G$28</f>
        <v>4228083</v>
      </c>
      <c r="I32" s="150">
        <f>D32+F32+H32</f>
        <v>20377731</v>
      </c>
      <c r="J32" s="154" t="s">
        <v>86</v>
      </c>
      <c r="K32" s="68">
        <f>'[19]E-FORM'!$I$28</f>
        <v>146</v>
      </c>
      <c r="L32" s="68"/>
      <c r="M32" s="68">
        <f>'[19]E-FORM'!$J$28</f>
        <v>136</v>
      </c>
      <c r="N32" s="68"/>
      <c r="O32" s="73">
        <f>'[19]E-FORM'!$K$28</f>
        <v>305</v>
      </c>
      <c r="P32" s="68"/>
      <c r="Q32" s="68">
        <f>'[19]E-FORM'!$M$28</f>
        <v>193</v>
      </c>
      <c r="R32" s="68"/>
      <c r="S32" s="70">
        <f>'[19]E-FORM'!$N$28</f>
        <v>1683092</v>
      </c>
      <c r="T32" s="68"/>
      <c r="U32" s="139">
        <f>I32+S32</f>
        <v>22060823</v>
      </c>
      <c r="V32" s="75"/>
      <c r="W32" s="68">
        <f>'[19]E-FORM'!$P$28</f>
        <v>87324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38</v>
      </c>
      <c r="D33" s="70">
        <f>'[20]E-FORM'!$C$28</f>
        <v>933900</v>
      </c>
      <c r="E33" s="68">
        <f>'[20]E-FORM'!$D$28</f>
        <v>103</v>
      </c>
      <c r="F33" s="70">
        <f>'[20]E-FORM'!$E$28</f>
        <v>14726151</v>
      </c>
      <c r="G33" s="68">
        <f>'[20]E-FORM'!$F$28</f>
        <v>43</v>
      </c>
      <c r="H33" s="70">
        <f>'[20]E-FORM'!$G$28</f>
        <v>8789466</v>
      </c>
      <c r="I33" s="150">
        <f>D33+F33+H33</f>
        <v>24449517</v>
      </c>
      <c r="J33" s="154" t="s">
        <v>114</v>
      </c>
      <c r="K33" s="68">
        <f>'[20]E-FORM'!$I$28</f>
        <v>138</v>
      </c>
      <c r="L33" s="68"/>
      <c r="M33" s="68">
        <f>'[20]E-FORM'!$J$28</f>
        <v>125</v>
      </c>
      <c r="N33" s="68"/>
      <c r="O33" s="73">
        <f>'[20]E-FORM'!$K$28</f>
        <v>357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26292517</v>
      </c>
      <c r="V33" s="75"/>
      <c r="W33" s="68">
        <f>'[20]E-FORM'!$P$28</f>
        <v>25175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64</v>
      </c>
      <c r="F35" s="70">
        <f>'[21]E-FORM'!$E$28</f>
        <v>5610315</v>
      </c>
      <c r="G35" s="68">
        <f>'[21]E-FORM'!$F$28</f>
        <v>29</v>
      </c>
      <c r="H35" s="70">
        <f>'[21]E-FORM'!$G$28</f>
        <v>8933008</v>
      </c>
      <c r="I35" s="150">
        <f>D35+F35+H35</f>
        <v>14947793</v>
      </c>
      <c r="J35" s="154" t="s">
        <v>91</v>
      </c>
      <c r="K35" s="68">
        <f>'[21]E-FORM'!$I$28</f>
        <v>86</v>
      </c>
      <c r="L35" s="68"/>
      <c r="M35" s="68">
        <f>'[21]E-FORM'!$J$28</f>
        <v>71</v>
      </c>
      <c r="N35" s="68"/>
      <c r="O35" s="73">
        <f>'[21]E-FORM'!$K$28</f>
        <v>337</v>
      </c>
      <c r="P35" s="68"/>
      <c r="Q35" s="68">
        <f>'[21]E-FORM'!$M$28</f>
        <v>46</v>
      </c>
      <c r="R35" s="68"/>
      <c r="S35" s="70">
        <f>'[21]E-FORM'!$N$28</f>
        <v>5046985</v>
      </c>
      <c r="T35" s="68"/>
      <c r="U35" s="139">
        <f>I35+S35</f>
        <v>19994778</v>
      </c>
      <c r="V35" s="75"/>
      <c r="W35" s="68">
        <f>'[21]E-FORM'!$P$28</f>
        <v>32945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40</v>
      </c>
      <c r="D36" s="82">
        <f>'[22]E-FORM'!$C$28</f>
        <v>1541685</v>
      </c>
      <c r="E36" s="81">
        <f>'[22]E-FORM'!$D$28</f>
        <v>62</v>
      </c>
      <c r="F36" s="82">
        <f>'[22]E-FORM'!$E$28</f>
        <v>257378784</v>
      </c>
      <c r="G36" s="81">
        <f>'[22]E-FORM'!$F$28</f>
        <v>34</v>
      </c>
      <c r="H36" s="82">
        <f>'[22]E-FORM'!$G$28</f>
        <v>6815660</v>
      </c>
      <c r="I36" s="161">
        <f>D36+F36+H36</f>
        <v>265736129</v>
      </c>
      <c r="J36" s="171" t="s">
        <v>152</v>
      </c>
      <c r="K36" s="81">
        <f>'[22]E-FORM'!$I$28</f>
        <v>69</v>
      </c>
      <c r="L36" s="81"/>
      <c r="M36" s="81">
        <f>'[22]E-FORM'!$J$28</f>
        <v>53</v>
      </c>
      <c r="N36" s="81"/>
      <c r="O36" s="163">
        <f>'[22]E-FORM'!$K$28</f>
        <v>1285</v>
      </c>
      <c r="P36" s="81"/>
      <c r="Q36" s="81">
        <f>'[22]E-FORM'!$M$28</f>
        <v>30</v>
      </c>
      <c r="R36" s="81"/>
      <c r="S36" s="82">
        <f>'[22]E-FORM'!$N$28</f>
        <v>58404989</v>
      </c>
      <c r="T36" s="81"/>
      <c r="U36" s="172">
        <f>I36+S36</f>
        <v>324141118</v>
      </c>
      <c r="V36" s="173"/>
      <c r="W36" s="81">
        <f>'[22]E-FORM'!$P$28</f>
        <v>26103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35</v>
      </c>
      <c r="D39" s="70">
        <f>'[25]E-FORM'!$C$28</f>
        <v>966976</v>
      </c>
      <c r="E39" s="68">
        <f>'[25]E-FORM'!$D$28</f>
        <v>97</v>
      </c>
      <c r="F39" s="70">
        <f>'[25]E-FORM'!$E$28</f>
        <v>128129080</v>
      </c>
      <c r="G39" s="68">
        <f>'[25]E-FORM'!$F$28</f>
        <v>30</v>
      </c>
      <c r="H39" s="70">
        <f>'[25]E-FORM'!$G$28</f>
        <v>13771001</v>
      </c>
      <c r="I39" s="150">
        <f t="shared" ref="I39:I48" si="4">D39+F39+H39</f>
        <v>142867057</v>
      </c>
      <c r="J39" s="109" t="s">
        <v>142</v>
      </c>
      <c r="K39" s="68">
        <f>'[25]E-FORM'!$I$28</f>
        <v>63</v>
      </c>
      <c r="L39" s="68"/>
      <c r="M39" s="68">
        <f>'[25]E-FORM'!$J$28</f>
        <v>53</v>
      </c>
      <c r="N39" s="68"/>
      <c r="O39" s="73">
        <f>'[25]E-FORM'!$K$28</f>
        <v>314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8" si="5">I39+S39</f>
        <v>143767057</v>
      </c>
      <c r="V39" s="75"/>
      <c r="W39" s="68">
        <f>'[25]E-FORM'!$P$28</f>
        <v>15127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6133866</v>
      </c>
      <c r="V41" s="75"/>
      <c r="W41" s="68">
        <f>'[26]E-FORM'!$P$28</f>
        <v>19413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3</v>
      </c>
      <c r="D42" s="70">
        <f>'[27]E-FORM'!$C$28</f>
        <v>7500</v>
      </c>
      <c r="E42" s="68">
        <f>'[27]E-FORM'!$D$28</f>
        <v>20</v>
      </c>
      <c r="F42" s="70">
        <f>'[27]E-FORM'!$E$28</f>
        <v>5224244</v>
      </c>
      <c r="G42" s="68">
        <f>'[27]E-FORM'!$F$28</f>
        <v>49</v>
      </c>
      <c r="H42" s="70">
        <f>'[27]E-FORM'!$G$28</f>
        <v>2656500</v>
      </c>
      <c r="I42" s="150">
        <f t="shared" ref="I42:I43" si="6">D42+F42+H42</f>
        <v>7888244</v>
      </c>
      <c r="J42" s="109" t="s">
        <v>153</v>
      </c>
      <c r="K42" s="68">
        <f>'[27]E-FORM'!$I$28</f>
        <v>5</v>
      </c>
      <c r="L42" s="68"/>
      <c r="M42" s="68">
        <f>'[27]E-FORM'!$J$28</f>
        <v>5</v>
      </c>
      <c r="N42" s="68"/>
      <c r="O42" s="73">
        <f>'[27]E-FORM'!$K$28</f>
        <v>29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8471276</v>
      </c>
      <c r="V42" s="75"/>
      <c r="W42" s="68">
        <f>'[27]E-FORM'!$P$28</f>
        <v>4448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7564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124</v>
      </c>
      <c r="D45" s="70">
        <f>'[30]E-FORM'!$C$28</f>
        <v>1212176</v>
      </c>
      <c r="E45" s="68">
        <f>'[30]E-FORM'!$D$28</f>
        <v>288</v>
      </c>
      <c r="F45" s="70">
        <f>'[30]E-FORM'!$E$28</f>
        <v>6703877</v>
      </c>
      <c r="G45" s="68">
        <f>'[30]E-FORM'!$F$28</f>
        <v>112</v>
      </c>
      <c r="H45" s="70">
        <f>'[30]E-FORM'!$G$28</f>
        <v>8210155</v>
      </c>
      <c r="I45" s="150">
        <f t="shared" ref="I45:I47" si="10">D45+F45+H45</f>
        <v>16126208</v>
      </c>
      <c r="J45" s="109" t="s">
        <v>177</v>
      </c>
      <c r="K45" s="68">
        <f>'[30]E-FORM'!$I$28</f>
        <v>308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136</v>
      </c>
      <c r="R45" s="68"/>
      <c r="S45" s="70">
        <f>'[30]E-FORM'!$N$28</f>
        <v>9379013</v>
      </c>
      <c r="T45" s="68"/>
      <c r="U45" s="139">
        <f t="shared" ref="U45:U47" si="11">I45+S45</f>
        <v>25505221</v>
      </c>
      <c r="V45" s="75"/>
      <c r="W45" s="68">
        <f>'[30]E-FORM'!$P$28</f>
        <v>40263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0</v>
      </c>
      <c r="F46" s="70">
        <f>'[31]E-FORM'!$E$28</f>
        <v>0</v>
      </c>
      <c r="G46" s="68">
        <f>'[31]E-FORM'!$F$28</f>
        <v>0</v>
      </c>
      <c r="H46" s="70">
        <f>'[31]E-FORM'!$G$28</f>
        <v>0</v>
      </c>
      <c r="I46" s="150">
        <f t="shared" si="10"/>
        <v>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0</v>
      </c>
      <c r="V46" s="75"/>
      <c r="W46" s="68">
        <f>'[31]E-FORM'!$P$28</f>
        <v>0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0</v>
      </c>
      <c r="D47" s="70">
        <f>'[32]E-FORM'!$C$28</f>
        <v>0</v>
      </c>
      <c r="E47" s="68">
        <f>'[32]E-FORM'!$D$28</f>
        <v>0</v>
      </c>
      <c r="F47" s="70">
        <f>'[32]E-FORM'!$E$28</f>
        <v>0</v>
      </c>
      <c r="G47" s="68">
        <f>'[32]E-FORM'!$F$28</f>
        <v>0</v>
      </c>
      <c r="H47" s="70">
        <f>'[32]E-FORM'!$G$28</f>
        <v>0</v>
      </c>
      <c r="I47" s="150">
        <f t="shared" si="10"/>
        <v>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0</v>
      </c>
      <c r="R47" s="68"/>
      <c r="S47" s="70">
        <f>'[32]E-FORM'!$N$28</f>
        <v>0</v>
      </c>
      <c r="T47" s="68"/>
      <c r="U47" s="139">
        <f t="shared" si="11"/>
        <v>0</v>
      </c>
      <c r="V47" s="75"/>
      <c r="W47" s="68">
        <f>'[32]E-FORM'!$P$28</f>
        <v>0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3743</v>
      </c>
      <c r="D48" s="72">
        <f>SUM(D11:D47)</f>
        <v>43564037.899999999</v>
      </c>
      <c r="E48" s="72">
        <f t="shared" ref="E48:H48" si="12">SUM(E11:E47)</f>
        <v>6455</v>
      </c>
      <c r="F48" s="72">
        <f t="shared" si="12"/>
        <v>769282140</v>
      </c>
      <c r="G48" s="72">
        <f t="shared" si="12"/>
        <v>2416</v>
      </c>
      <c r="H48" s="72">
        <f t="shared" si="12"/>
        <v>243012803</v>
      </c>
      <c r="I48" s="151">
        <f t="shared" si="4"/>
        <v>1055858980.9</v>
      </c>
      <c r="J48" s="110" t="s">
        <v>84</v>
      </c>
      <c r="K48" s="72">
        <f>SUM(K11:K47)</f>
        <v>5674</v>
      </c>
      <c r="L48" s="72"/>
      <c r="M48" s="72">
        <f>SUM(M11:M47)</f>
        <v>3876</v>
      </c>
      <c r="N48" s="72"/>
      <c r="O48" s="72">
        <f>SUM(O11:O47)</f>
        <v>14173</v>
      </c>
      <c r="P48" s="72"/>
      <c r="Q48" s="72">
        <f>SUM(Q11:Q47)</f>
        <v>2096</v>
      </c>
      <c r="R48" s="72"/>
      <c r="S48" s="72">
        <f>SUM(S11:S47)</f>
        <v>293455356</v>
      </c>
      <c r="T48" s="72"/>
      <c r="U48" s="158">
        <f t="shared" si="5"/>
        <v>1349314336.9000001</v>
      </c>
      <c r="V48" s="72"/>
      <c r="W48" s="72">
        <f>SUM(W11:W47)</f>
        <v>1153295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0.72022320569559362</v>
      </c>
      <c r="D49" s="89">
        <f t="shared" si="13"/>
        <v>0.71581275685505097</v>
      </c>
      <c r="E49" s="89">
        <f t="shared" si="13"/>
        <v>0.68256318071269961</v>
      </c>
      <c r="F49" s="89">
        <f>F48/F56</f>
        <v>0.75591450332425814</v>
      </c>
      <c r="G49" s="89">
        <f t="shared" si="13"/>
        <v>0.6879271070615034</v>
      </c>
      <c r="H49" s="89">
        <f t="shared" si="13"/>
        <v>0.77626971957015234</v>
      </c>
      <c r="I49" s="89">
        <f t="shared" si="13"/>
        <v>0.75873979788639623</v>
      </c>
      <c r="J49" s="157" t="s">
        <v>87</v>
      </c>
      <c r="K49" s="89">
        <f>K48/K56</f>
        <v>0.68017262047470628</v>
      </c>
      <c r="L49" s="90"/>
      <c r="M49" s="89">
        <f>M48/M56</f>
        <v>0.67373544237788985</v>
      </c>
      <c r="N49" s="90"/>
      <c r="O49" s="89">
        <f>O48/O56</f>
        <v>0.71638697937727458</v>
      </c>
      <c r="P49" s="90"/>
      <c r="Q49" s="89">
        <f>Q48/Q56</f>
        <v>0.74326241134751769</v>
      </c>
      <c r="R49" s="91"/>
      <c r="S49" s="89">
        <f>S48/S56</f>
        <v>0.69150902062767572</v>
      </c>
      <c r="T49" s="91"/>
      <c r="U49" s="89">
        <f>U48/U56</f>
        <v>0.7430287622630487</v>
      </c>
      <c r="V49" s="92"/>
      <c r="W49" s="89">
        <f>W48/W56</f>
        <v>0.73487956282983069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5197</v>
      </c>
      <c r="D56" s="134">
        <f t="shared" si="15"/>
        <v>60859543.899999999</v>
      </c>
      <c r="E56" s="133">
        <f t="shared" si="15"/>
        <v>9457</v>
      </c>
      <c r="F56" s="134">
        <f t="shared" si="15"/>
        <v>1017684059</v>
      </c>
      <c r="G56" s="133">
        <f t="shared" si="15"/>
        <v>3512</v>
      </c>
      <c r="H56" s="134">
        <f t="shared" si="15"/>
        <v>313052019</v>
      </c>
      <c r="I56" s="155">
        <f>SUM(I48+I54)</f>
        <v>1391595621.9000001</v>
      </c>
      <c r="J56" s="131" t="s">
        <v>40</v>
      </c>
      <c r="K56" s="133">
        <f>SUM(K48+K54)</f>
        <v>8342</v>
      </c>
      <c r="L56" s="133"/>
      <c r="M56" s="133">
        <f t="shared" ref="M56:S56" si="16">SUM(M48+M54)</f>
        <v>5753</v>
      </c>
      <c r="N56" s="133"/>
      <c r="O56" s="133">
        <f t="shared" si="16"/>
        <v>19784</v>
      </c>
      <c r="P56" s="133"/>
      <c r="Q56" s="133">
        <f t="shared" si="16"/>
        <v>2820</v>
      </c>
      <c r="R56" s="133"/>
      <c r="S56" s="134">
        <f t="shared" si="16"/>
        <v>424369527</v>
      </c>
      <c r="T56" s="133" t="s">
        <v>0</v>
      </c>
      <c r="U56" s="152">
        <f>SUM(U48+U54)</f>
        <v>1815965148.9000001</v>
      </c>
      <c r="V56" s="135"/>
      <c r="W56" s="136">
        <f>SUM(W48+W54)</f>
        <v>1569366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44012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917</v>
      </c>
      <c r="E2" s="182">
        <v>859</v>
      </c>
      <c r="F2" s="182"/>
      <c r="H2" s="199" t="s">
        <v>20</v>
      </c>
      <c r="I2" s="200">
        <f>SUM('E-SUMMRY'!C15+'E-SUMMRY'!E15+'E-SUMMRY'!Q15+1)</f>
        <v>334</v>
      </c>
      <c r="J2" s="182">
        <v>310</v>
      </c>
      <c r="K2" s="182"/>
      <c r="M2" s="205" t="s">
        <v>16</v>
      </c>
      <c r="N2" s="206">
        <f>SUM('E-SUMMRY'!C11+'E-SUMMRY'!E11+'E-SUMMRY'!Q11+1)</f>
        <v>629</v>
      </c>
      <c r="O2" s="182">
        <v>511</v>
      </c>
      <c r="P2" s="182"/>
      <c r="R2" s="211" t="s">
        <v>33</v>
      </c>
      <c r="S2" s="212">
        <f>SUM('E-SUMMRY'!C25+'E-SUMMRY'!E25+'E-SUMMRY'!Q25+1)</f>
        <v>423</v>
      </c>
      <c r="T2">
        <v>362</v>
      </c>
      <c r="W2" s="189" t="s">
        <v>17</v>
      </c>
      <c r="X2" s="190">
        <f>SUM('E-SUMMRY'!C12+'E-SUMMRY'!E12+'E-SUMMRY'!Q12+1)</f>
        <v>1553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661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1054</v>
      </c>
      <c r="E3" s="182">
        <v>993</v>
      </c>
      <c r="F3" s="182"/>
      <c r="H3" s="201" t="s">
        <v>163</v>
      </c>
      <c r="I3" s="202">
        <f>SUM('E-SUMMRY'!C21+'E-SUMMRY'!E21+'E-SUMMRY'!Q21+1)</f>
        <v>442</v>
      </c>
      <c r="J3" s="182">
        <v>404</v>
      </c>
      <c r="K3" s="182"/>
      <c r="M3" s="207" t="s">
        <v>24</v>
      </c>
      <c r="N3" s="208">
        <f>SUM('E-SUMMRY'!C19+'E-SUMMRY'!E19+'E-SUMMRY'!Q19+1)</f>
        <v>311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620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382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1971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935</v>
      </c>
      <c r="O4" s="182">
        <v>896</v>
      </c>
      <c r="P4" s="182"/>
      <c r="R4" s="213" t="s">
        <v>161</v>
      </c>
      <c r="S4" s="214">
        <f>SUM('E-SUMMRY'!C30+'E-SUMMRY'!E30+'E-SUMMRY'!Q30+1)</f>
        <v>198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360</v>
      </c>
      <c r="AD4">
        <v>317</v>
      </c>
    </row>
    <row r="5" spans="2:30" ht="13.5" thickBot="1" x14ac:dyDescent="0.25">
      <c r="C5" t="s">
        <v>174</v>
      </c>
      <c r="D5" s="180">
        <f>D4-C4</f>
        <v>119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1875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239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299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202</v>
      </c>
      <c r="Q6" t="s">
        <v>173</v>
      </c>
      <c r="R6">
        <f>SUM(T2:T5)</f>
        <v>841</v>
      </c>
      <c r="S6" s="221">
        <f>SUM(S2+S3+S4+S5)</f>
        <v>1032</v>
      </c>
      <c r="W6" s="191" t="s">
        <v>167</v>
      </c>
      <c r="X6" s="192">
        <f>SUM('E-SUMMRY'!C33+'E-SUMMRY'!E33+'E-SUMMRY'!Q33+1)</f>
        <v>155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162</v>
      </c>
      <c r="AD6">
        <v>142</v>
      </c>
    </row>
    <row r="7" spans="2:30" ht="13.5" thickBot="1" x14ac:dyDescent="0.25">
      <c r="R7" t="s">
        <v>174</v>
      </c>
      <c r="S7" s="181">
        <f>S6-R6</f>
        <v>191</v>
      </c>
      <c r="W7" s="191" t="s">
        <v>168</v>
      </c>
      <c r="X7" s="192">
        <f>SUM('E-SUMMRY'!C36+'E-SUMMRY'!E36+'E-SUMMRY'!Q36+1)</f>
        <v>133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148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2012</v>
      </c>
    </row>
    <row r="9" spans="2:30" x14ac:dyDescent="0.2">
      <c r="W9" s="191" t="s">
        <v>169</v>
      </c>
      <c r="X9" s="192">
        <f>SUM('E-SUMMRY'!C39+'E-SUMMRY'!E39+'E-SUMMRY'!Q39+1)</f>
        <v>136</v>
      </c>
      <c r="Y9" s="217">
        <v>83</v>
      </c>
      <c r="Z9" s="217"/>
      <c r="AA9" s="182"/>
      <c r="AB9" t="s">
        <v>174</v>
      </c>
      <c r="AC9" s="178">
        <f>AC8-AB8</f>
        <v>232</v>
      </c>
    </row>
    <row r="10" spans="2:30" ht="13.5" thickBot="1" x14ac:dyDescent="0.25">
      <c r="W10" s="193" t="s">
        <v>151</v>
      </c>
      <c r="X10" s="194">
        <f>SUM('E-SUMMRY'!C41+'E-SUMMRY'!E41+'E-SUMMRY'!Q41+1)</f>
        <v>60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3611</v>
      </c>
    </row>
    <row r="12" spans="2:30" x14ac:dyDescent="0.2">
      <c r="W12" t="s">
        <v>174</v>
      </c>
      <c r="X12" s="179">
        <f>X11-W11</f>
        <v>356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6DAC7-23FC-4C7C-84E4-57455AD64C89}">
  <ds:schemaRefs>
    <ds:schemaRef ds:uri="http://schemas.microsoft.com/sharepoint/v3"/>
    <ds:schemaRef ds:uri="97b2392d-a287-4b6d-8103-78e044a43522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606a42a-2c38-4f62-a054-2ee401518e1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2020-06-30T16:23:29Z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